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ellahiba\Documents\Disque local\analyse des offres-2312\CPMP DPEF\"/>
    </mc:Choice>
  </mc:AlternateContent>
  <bookViews>
    <workbookView xWindow="0" yWindow="0" windowWidth="28800" windowHeight="12435" activeTab="1"/>
  </bookViews>
  <sheets>
    <sheet name="AOAS" sheetId="1" r:id="rId1"/>
    <sheet name="MOSM" sheetId="2" r:id="rId2"/>
  </sheets>
  <definedNames>
    <definedName name="_xlnm.Print_Area" localSheetId="0">AOAS!$B$1:$L$54</definedName>
    <definedName name="_xlnm.Print_Area" localSheetId="1">MOSM!$B$1:$J$49</definedName>
  </definedNames>
  <calcPr calcId="152511"/>
</workbook>
</file>

<file path=xl/calcChain.xml><?xml version="1.0" encoding="utf-8"?>
<calcChain xmlns="http://schemas.openxmlformats.org/spreadsheetml/2006/main">
  <c r="B14" i="2" l="1"/>
  <c r="H46" i="2"/>
  <c r="I46" i="2" s="1"/>
  <c r="J46" i="2" s="1"/>
  <c r="H45" i="2"/>
  <c r="I45" i="2" s="1"/>
  <c r="J45" i="2" s="1"/>
  <c r="H35" i="2" l="1"/>
  <c r="I35" i="2" s="1"/>
  <c r="J35" i="2" s="1"/>
  <c r="H34" i="2"/>
  <c r="I34" i="2" s="1"/>
  <c r="J34" i="2" s="1"/>
  <c r="H33" i="2"/>
  <c r="I33" i="2" s="1"/>
  <c r="J33" i="2" s="1"/>
  <c r="H22" i="2" l="1"/>
  <c r="I22" i="2" s="1"/>
  <c r="J22" i="2" s="1"/>
  <c r="H21" i="2"/>
  <c r="I21" i="2" s="1"/>
  <c r="J21" i="2" s="1"/>
  <c r="H20" i="2"/>
  <c r="I20" i="2" s="1"/>
  <c r="J20" i="2" s="1"/>
  <c r="H19" i="2"/>
  <c r="I19" i="2" s="1"/>
  <c r="J19" i="2" s="1"/>
  <c r="H16" i="2"/>
  <c r="H38" i="2"/>
  <c r="I38" i="2" s="1"/>
  <c r="J38" i="2" s="1"/>
  <c r="H36" i="2"/>
  <c r="I36" i="2" s="1"/>
  <c r="J36" i="2" s="1"/>
  <c r="H32" i="2"/>
  <c r="I32" i="2" s="1"/>
  <c r="J32" i="2" s="1"/>
  <c r="H37" i="2"/>
  <c r="I37" i="2" s="1"/>
  <c r="J37" i="2" s="1"/>
  <c r="H31" i="2"/>
  <c r="I31" i="2" s="1"/>
  <c r="J31" i="2" s="1"/>
  <c r="B25" i="2" l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12" i="2"/>
  <c r="H12" i="2" l="1"/>
  <c r="I12" i="2" s="1"/>
  <c r="J12" i="2" s="1"/>
  <c r="H11" i="2"/>
  <c r="I11" i="2" s="1"/>
  <c r="J11" i="2" s="1"/>
  <c r="H58" i="1" l="1"/>
  <c r="I58" i="1" s="1"/>
  <c r="J58" i="1" s="1"/>
  <c r="H57" i="1"/>
  <c r="I57" i="1" s="1"/>
  <c r="J57" i="1" s="1"/>
  <c r="H12" i="1"/>
  <c r="I12" i="1" s="1"/>
  <c r="J12" i="1" s="1"/>
  <c r="H49" i="2"/>
  <c r="I49" i="2" s="1"/>
  <c r="J49" i="2" s="1"/>
  <c r="H48" i="2"/>
  <c r="I48" i="2" s="1"/>
  <c r="J48" i="2" s="1"/>
  <c r="H47" i="2"/>
  <c r="I47" i="2" s="1"/>
  <c r="J47" i="2" s="1"/>
  <c r="H30" i="2"/>
  <c r="I30" i="2" s="1"/>
  <c r="J30" i="2" s="1"/>
  <c r="I29" i="2"/>
  <c r="J29" i="2" s="1"/>
  <c r="H28" i="2"/>
  <c r="I28" i="2" s="1"/>
  <c r="J28" i="2" s="1"/>
  <c r="H27" i="2"/>
  <c r="I27" i="2" s="1"/>
  <c r="J27" i="2" s="1"/>
  <c r="H26" i="2"/>
  <c r="I26" i="2" s="1"/>
  <c r="J26" i="2" s="1"/>
  <c r="H25" i="2"/>
  <c r="I25" i="2" s="1"/>
  <c r="J25" i="2" s="1"/>
  <c r="H18" i="2"/>
  <c r="I18" i="2" s="1"/>
  <c r="J18" i="2" s="1"/>
  <c r="H17" i="2"/>
  <c r="I17" i="2" s="1"/>
  <c r="J17" i="2" s="1"/>
  <c r="I16" i="2"/>
  <c r="J16" i="2" s="1"/>
  <c r="H15" i="2"/>
  <c r="I15" i="2" s="1"/>
  <c r="J15" i="2" s="1"/>
  <c r="H14" i="2"/>
  <c r="I14" i="2" s="1"/>
  <c r="J14" i="2" s="1"/>
  <c r="H13" i="2"/>
  <c r="I13" i="2" s="1"/>
  <c r="J13" i="2" s="1"/>
  <c r="K12" i="1" l="1"/>
  <c r="K32" i="1"/>
  <c r="H32" i="1"/>
  <c r="I32" i="1" s="1"/>
  <c r="J32" i="1" s="1"/>
  <c r="H22" i="1"/>
  <c r="I22" i="1" s="1"/>
  <c r="J22" i="1" s="1"/>
  <c r="H55" i="1"/>
  <c r="I55" i="1" s="1"/>
  <c r="J55" i="1" s="1"/>
  <c r="H54" i="1"/>
  <c r="I54" i="1" s="1"/>
  <c r="J54" i="1" s="1"/>
  <c r="H53" i="1"/>
  <c r="I53" i="1" s="1"/>
  <c r="J53" i="1" s="1"/>
  <c r="H52" i="1"/>
  <c r="I52" i="1" s="1"/>
  <c r="J52" i="1" s="1"/>
  <c r="H51" i="1"/>
  <c r="I51" i="1" s="1"/>
  <c r="J51" i="1" s="1"/>
  <c r="H37" i="1"/>
  <c r="I37" i="1" s="1"/>
  <c r="J37" i="1" s="1"/>
  <c r="I36" i="1"/>
  <c r="J36" i="1" s="1"/>
  <c r="H31" i="1"/>
  <c r="I31" i="1" s="1"/>
  <c r="J31" i="1" s="1"/>
  <c r="H30" i="1"/>
  <c r="I30" i="1" s="1"/>
  <c r="J30" i="1" s="1"/>
  <c r="H29" i="1"/>
  <c r="I29" i="1" s="1"/>
  <c r="J29" i="1" s="1"/>
  <c r="H28" i="1"/>
  <c r="I28" i="1" s="1"/>
  <c r="J28" i="1" s="1"/>
  <c r="H21" i="1"/>
  <c r="I21" i="1" s="1"/>
  <c r="J21" i="1" s="1"/>
  <c r="H20" i="1"/>
  <c r="I20" i="1" s="1"/>
  <c r="J20" i="1" s="1"/>
  <c r="K19" i="1"/>
  <c r="H19" i="1"/>
  <c r="I19" i="1" s="1"/>
  <c r="J19" i="1" s="1"/>
  <c r="H18" i="1"/>
  <c r="I18" i="1" s="1"/>
  <c r="J18" i="1" s="1"/>
  <c r="H17" i="1"/>
  <c r="I17" i="1" s="1"/>
  <c r="J17" i="1" s="1"/>
  <c r="H16" i="1"/>
  <c r="I16" i="1" s="1"/>
  <c r="J16" i="1" s="1"/>
  <c r="H15" i="1"/>
  <c r="I15" i="1" s="1"/>
  <c r="J15" i="1" s="1"/>
  <c r="H14" i="1"/>
  <c r="I14" i="1" s="1"/>
  <c r="J14" i="1" s="1"/>
  <c r="K13" i="1"/>
  <c r="H13" i="1"/>
  <c r="I13" i="1" s="1"/>
  <c r="J13" i="1" s="1"/>
  <c r="H11" i="1"/>
  <c r="I11" i="1" s="1"/>
  <c r="J11" i="1" s="1"/>
</calcChain>
</file>

<file path=xl/sharedStrings.xml><?xml version="1.0" encoding="utf-8"?>
<sst xmlns="http://schemas.openxmlformats.org/spreadsheetml/2006/main" count="434" uniqueCount="158">
  <si>
    <t>REPUBLIQUE ISLAMIQUE DE MAURITANIE</t>
  </si>
  <si>
    <t>MINISTERE DES AFFAIRES ECONOMIQUES ET DU DEVELOPPEMENT</t>
  </si>
  <si>
    <t>DIRECTION DES PROJET EDUCATION - FORMATION (DPEF)</t>
  </si>
  <si>
    <t xml:space="preserve">PLAN PREVISIONNEL DE PASSATION DES MARCHES (2014) </t>
  </si>
  <si>
    <t>Source de finance-</t>
  </si>
  <si>
    <t>Nature du marché</t>
  </si>
  <si>
    <t>Mode de passation</t>
  </si>
  <si>
    <t>Date prévue de lancement de la procédure de sélection</t>
  </si>
  <si>
    <t xml:space="preserve">Date prévue pour l’attribution </t>
  </si>
  <si>
    <t>Date prévue de démarrage des prestations</t>
  </si>
  <si>
    <t>Date prévue d’achèvement des prestations</t>
  </si>
  <si>
    <t>Budget en MRO</t>
  </si>
  <si>
    <t>OBSERVATION</t>
  </si>
  <si>
    <t>Réf.</t>
  </si>
  <si>
    <t>Réalisations envisagées</t>
  </si>
  <si>
    <t>du contrat</t>
  </si>
  <si>
    <t>I/ Travaux</t>
  </si>
  <si>
    <t>Extension et réhabilitation des locaux des établissements FTP</t>
  </si>
  <si>
    <t>AFD</t>
  </si>
  <si>
    <t xml:space="preserve">Travaux </t>
  </si>
  <si>
    <t>AON</t>
  </si>
  <si>
    <t>143.000.000</t>
  </si>
  <si>
    <t>Travaux de construction de 4 collèges à l’intérieur du pays</t>
  </si>
  <si>
    <t>AECID</t>
  </si>
  <si>
    <t>Travaux</t>
  </si>
  <si>
    <t>Construction d'un mémorial pour la FLSH</t>
  </si>
  <si>
    <t>FKDA</t>
  </si>
  <si>
    <t>12.000.000</t>
  </si>
  <si>
    <t>Construction de la FSJH,de la RF, du Rest Univ,de la Mosquée et Commerce</t>
  </si>
  <si>
    <t>FSD</t>
  </si>
  <si>
    <t>AOI</t>
  </si>
  <si>
    <t>Construction de 35 écoles dans les chefs lieux régionaux</t>
  </si>
  <si>
    <t>2.720.000.000</t>
  </si>
  <si>
    <t>Travaux de construction de 13 collèges à l’intérieur du pays</t>
  </si>
  <si>
    <t>IDA/GPE</t>
  </si>
  <si>
    <t>900 000 000</t>
  </si>
  <si>
    <t>Travaux des extensions des ENIs</t>
  </si>
  <si>
    <t>33 000 000</t>
  </si>
  <si>
    <t>Travaux de construction d'un collège à l’intérieur du pays</t>
  </si>
  <si>
    <t>GVT</t>
  </si>
  <si>
    <t xml:space="preserve">Réalisation d’une cuve à eau de 100 m3 :                       </t>
  </si>
  <si>
    <t>Apprêtement du site du nouveau Campus</t>
  </si>
  <si>
    <t>II/ Fournitures</t>
  </si>
  <si>
    <t>Edition / impression de manuels (800.000 manuels)</t>
  </si>
  <si>
    <t xml:space="preserve">AFD </t>
  </si>
  <si>
    <t>Fourniture</t>
  </si>
  <si>
    <t>275.000.000</t>
  </si>
  <si>
    <t xml:space="preserve">Acquisition équipements pour le Système de suivi </t>
  </si>
  <si>
    <t>IDA</t>
  </si>
  <si>
    <t xml:space="preserve">Fourniture </t>
  </si>
  <si>
    <t>Fourniture d’équipements pour BUC-PU-CED</t>
  </si>
  <si>
    <t>600.000.000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</si>
  <si>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Equipement du restaurant provisoire</t>
    </r>
  </si>
  <si>
    <t>Acquistion de  quelques voitures pour le nouveau Campus</t>
  </si>
  <si>
    <t>Equipement de salles de classe</t>
  </si>
  <si>
    <t>BID</t>
  </si>
  <si>
    <t>marché déjà lancé</t>
  </si>
  <si>
    <t>Proposition d'attribution au niveau du Bailleurs</t>
  </si>
  <si>
    <t>Acquistion d'équipements de laboratoires pour la FST</t>
  </si>
  <si>
    <t>lancé</t>
  </si>
  <si>
    <t>dépôt 16/02/14</t>
  </si>
  <si>
    <t>Acquistion d'équipements pour les résidences Garçons</t>
  </si>
  <si>
    <t>III/ Prestations Intellectuelles</t>
  </si>
  <si>
    <t>Elaboration cadre référence formation qualifiante</t>
  </si>
  <si>
    <t>Consultant</t>
  </si>
  <si>
    <t>SBQC</t>
  </si>
  <si>
    <t>Elaboration MDP PALAM</t>
  </si>
  <si>
    <t>évaluation en cours</t>
  </si>
  <si>
    <t>Identification  secteurs porteurs,  filières,  partenaires et  formateurs</t>
  </si>
  <si>
    <t>44.988.000</t>
  </si>
  <si>
    <t>Formation qualifiante de jeunes analphabètes (3.000)</t>
  </si>
  <si>
    <t>BID/GVT</t>
  </si>
  <si>
    <t>Formation</t>
  </si>
  <si>
    <t>BF</t>
  </si>
  <si>
    <t>400.000.000</t>
  </si>
  <si>
    <t>Alphabétisation fonctionnelle de femmes analphabètes (10.000)</t>
  </si>
  <si>
    <t>230.700.000</t>
  </si>
  <si>
    <t>Education primaire non formelle des enfants déscolarisés (8.000)</t>
  </si>
  <si>
    <t>554.000.001</t>
  </si>
  <si>
    <t>Développement ingénierie formation/insertion - élaboration curricula de la formation qualifiante</t>
  </si>
  <si>
    <t>ED avec INAP FTP</t>
  </si>
  <si>
    <t>86.100.000</t>
  </si>
  <si>
    <t>Convention de jumelage pour AT aux établissements FTP</t>
  </si>
  <si>
    <t>AT, Formation</t>
  </si>
  <si>
    <t>SBQ</t>
  </si>
  <si>
    <t>Convention de jumelage pour AT à l'INAP-FTP</t>
  </si>
  <si>
    <t>Élaboration du cadre normatif pour certification des compétences (INAP FTP)</t>
  </si>
  <si>
    <t>103.000.000</t>
  </si>
  <si>
    <t>Suivi des travaux d'exécution des 13 collèges GPE</t>
  </si>
  <si>
    <t>Elaboration d'une base de donnée statistique pour l'Ensup</t>
  </si>
  <si>
    <t>CI</t>
  </si>
  <si>
    <t>Elaboration d'une stratégie pour la recherche scientifique</t>
  </si>
  <si>
    <t>Réalisation d'une étude sur l'insertion des diplômés de la FST et de la FLSH</t>
  </si>
  <si>
    <t>Etude réalisée</t>
  </si>
  <si>
    <t>DAO approuvé par la CNCMP</t>
  </si>
  <si>
    <t>ouverture le 9/04/14</t>
  </si>
  <si>
    <t>en cour d'évaluation /Dickeh</t>
  </si>
  <si>
    <t>DAO à préparer</t>
  </si>
  <si>
    <t>adjugé à GENEC-SEMEQ: Signature du Contrat</t>
  </si>
  <si>
    <t>Evolution en Mars 2014</t>
  </si>
  <si>
    <t>OK pour ANO ; signature en cours</t>
  </si>
  <si>
    <t>Baiileurs pour ANO</t>
  </si>
  <si>
    <t>Choix des ONG</t>
  </si>
  <si>
    <t>ANO pour évaluation technique</t>
  </si>
  <si>
    <t>à préparer</t>
  </si>
  <si>
    <t>préparé</t>
  </si>
  <si>
    <t>les TDRS et procédures arrêtées</t>
  </si>
  <si>
    <t>Suivi des travaux d'exécution des sdc /AFD</t>
  </si>
  <si>
    <t>Lancé/ouverture le 26/03/14</t>
  </si>
  <si>
    <t>spécifications chez Dah FALL</t>
  </si>
  <si>
    <t>C2D3/AFD</t>
  </si>
  <si>
    <t>Marchés à préparer</t>
  </si>
  <si>
    <t>Evaluation des offres approuvée parla CNCMP</t>
  </si>
  <si>
    <t>Avenant pour travaux suplémentaire pour la FST</t>
  </si>
  <si>
    <t>Fourniture et installation des hôtes de laboratoires de  la FST</t>
  </si>
  <si>
    <t>ANO IDA</t>
  </si>
  <si>
    <t>Extension et réhabilitation des locaux des 4 établissements FTP</t>
  </si>
  <si>
    <t>Acquisition fonds documentaires et documentation didactique : Enseignement fondamental</t>
  </si>
  <si>
    <t>44.000.000</t>
  </si>
  <si>
    <t>à sup</t>
  </si>
  <si>
    <t>Acquisition de Documentation, méthodes et logiciels d’enseignement (ENS)</t>
  </si>
  <si>
    <t>36.000.000</t>
  </si>
  <si>
    <t xml:space="preserve">Acquisition de fonds documentaires pour le secondaire </t>
  </si>
  <si>
    <t>20.000.000</t>
  </si>
  <si>
    <t>Acquisition Equipements pour les Etablissements FTP</t>
  </si>
  <si>
    <t>Acquisition Equipements pour les établissements FTP</t>
  </si>
  <si>
    <t>Amélioration gestion multigrade - Outils de gestion (actualisation)</t>
  </si>
  <si>
    <t>à suprimer</t>
  </si>
  <si>
    <t>Mise en place d'un dispositif de suivi des sortants et d'aide à l'insertion</t>
  </si>
  <si>
    <t>ED GRET</t>
  </si>
  <si>
    <t>96.000.000</t>
  </si>
  <si>
    <t>Réalisée</t>
  </si>
  <si>
    <t>Élaboration d'une stratégie et d'une charte de communication pour le dispositif (FTP)</t>
  </si>
  <si>
    <t>27 600 000</t>
  </si>
  <si>
    <t>Suivi des travaux d'exécution des travaux de réhabilitation et extension des lots des CFPP et LCT</t>
  </si>
  <si>
    <t>IV/ Conventions</t>
  </si>
  <si>
    <t xml:space="preserve">Convention Mauritel pour la télécommunication             </t>
  </si>
  <si>
    <t>Convention</t>
  </si>
  <si>
    <t>ED</t>
  </si>
  <si>
    <t>Convention FTP pour tables-bancs</t>
  </si>
  <si>
    <t>Délégation</t>
  </si>
  <si>
    <t>Suivi des travaux d'exécution des travaux de réhabilitation et extension Ets FTP</t>
  </si>
  <si>
    <t>première convention couvre cette activité</t>
  </si>
  <si>
    <t>Construction  de 3 collèges de proximité dans la willaya du H. Chergui</t>
  </si>
  <si>
    <t>Construction  de 4 collèges de dans les wilayas du Gorgol et du Brakna</t>
  </si>
  <si>
    <t>Construction  de 3collèges dans les wilayas du Guidimakha</t>
  </si>
  <si>
    <t>Construction  de 3 collèges dans les dans les willayas  du Tagant et de l’Adrar</t>
  </si>
  <si>
    <t>Equipment’s labos  de langues</t>
  </si>
  <si>
    <t>Equipements pédagogiques et administratifs pour les deux ENI</t>
  </si>
  <si>
    <t>Equipement complémentaire des services régionaux et centraux + Equipement DREFPs/ IDENs et bureautique pour collèges+ Equipement SIG</t>
  </si>
  <si>
    <t>Mobilier de tables bancs pour les 13 collèges</t>
  </si>
  <si>
    <t>Acquisition de ressources pédagogiques et de fonds documentaires  pour les   2ENIs</t>
  </si>
  <si>
    <t>Travaux de rehabilitation et  extensions des ENIs</t>
  </si>
  <si>
    <t>Signature des contrats</t>
  </si>
  <si>
    <t>Equipements de 4 établissements FTP sous programme Fonds Additionnel</t>
  </si>
  <si>
    <t>Equipements de 4 établissements FTP sous programme PA-FTP</t>
  </si>
  <si>
    <t xml:space="preserve">Equipements pour Ecole des Mines </t>
  </si>
  <si>
    <r>
      <t xml:space="preserve">PLAN PREVISIONNEL DE PASSATION DES MARCHES 2014 réactuasisé_N°2 </t>
    </r>
    <r>
      <rPr>
        <sz val="14"/>
        <color theme="1"/>
        <rFont val="Times New Roman"/>
        <family val="1"/>
      </rPr>
      <t xml:space="preserve"> (Juillet 2014)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</si>
</sst>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0" fillId="2" borderId="0" xfId="0" applyFill="1" applyAlignment="1">
      <alignment vertical="center"/>
    </xf>
    <xf numFmtId="43" fontId="0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right" vertical="center" wrapText="1"/>
    </xf>
    <xf numFmtId="43" fontId="4" fillId="3" borderId="0" xfId="1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5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43" fontId="6" fillId="0" borderId="1" xfId="1" applyFont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 wrapText="1"/>
    </xf>
    <xf numFmtId="15" fontId="6" fillId="4" borderId="6" xfId="0" applyNumberFormat="1" applyFont="1" applyFill="1" applyBorder="1" applyAlignment="1">
      <alignment horizontal="center" vertical="center" wrapText="1"/>
    </xf>
    <xf numFmtId="43" fontId="6" fillId="4" borderId="6" xfId="1" applyFont="1" applyFill="1" applyBorder="1" applyAlignment="1">
      <alignment horizontal="left" vertical="center"/>
    </xf>
    <xf numFmtId="0" fontId="6" fillId="0" borderId="7" xfId="0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vertical="center"/>
    </xf>
    <xf numFmtId="43" fontId="6" fillId="0" borderId="6" xfId="1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/>
    </xf>
    <xf numFmtId="15" fontId="6" fillId="3" borderId="6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43" fontId="6" fillId="3" borderId="6" xfId="1" applyFont="1" applyFill="1" applyBorder="1" applyAlignment="1">
      <alignment horizontal="left" vertical="center" wrapText="1"/>
    </xf>
    <xf numFmtId="15" fontId="6" fillId="0" borderId="6" xfId="0" applyNumberFormat="1" applyFont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right" vertical="center" wrapText="1"/>
    </xf>
    <xf numFmtId="0" fontId="6" fillId="4" borderId="8" xfId="0" applyFont="1" applyFill="1" applyBorder="1" applyAlignment="1">
      <alignment vertical="center"/>
    </xf>
    <xf numFmtId="3" fontId="6" fillId="4" borderId="6" xfId="1" applyNumberFormat="1" applyFont="1" applyFill="1" applyBorder="1" applyAlignment="1">
      <alignment horizontal="right" vertical="center" wrapText="1"/>
    </xf>
    <xf numFmtId="43" fontId="6" fillId="4" borderId="6" xfId="1" applyFont="1" applyFill="1" applyBorder="1" applyAlignment="1">
      <alignment horizontal="left" vertical="center" wrapText="1"/>
    </xf>
    <xf numFmtId="0" fontId="0" fillId="4" borderId="0" xfId="0" applyFill="1" applyAlignment="1">
      <alignment vertical="center"/>
    </xf>
    <xf numFmtId="0" fontId="6" fillId="3" borderId="9" xfId="0" applyFont="1" applyFill="1" applyBorder="1" applyAlignment="1">
      <alignment horizontal="center" vertical="center" wrapText="1"/>
    </xf>
    <xf numFmtId="3" fontId="6" fillId="4" borderId="6" xfId="0" applyNumberFormat="1" applyFont="1" applyFill="1" applyBorder="1" applyAlignment="1">
      <alignment horizontal="right" vertical="center" wrapText="1"/>
    </xf>
    <xf numFmtId="15" fontId="9" fillId="0" borderId="6" xfId="0" applyNumberFormat="1" applyFont="1" applyBorder="1" applyAlignment="1">
      <alignment vertical="center" wrapText="1"/>
    </xf>
    <xf numFmtId="15" fontId="9" fillId="0" borderId="6" xfId="0" applyNumberFormat="1" applyFont="1" applyBorder="1" applyAlignment="1">
      <alignment horizontal="center" vertical="center" wrapText="1"/>
    </xf>
    <xf numFmtId="15" fontId="6" fillId="4" borderId="1" xfId="0" applyNumberFormat="1" applyFont="1" applyFill="1" applyBorder="1" applyAlignment="1">
      <alignment horizontal="center" vertical="center" wrapText="1"/>
    </xf>
    <xf numFmtId="15" fontId="6" fillId="4" borderId="6" xfId="0" applyNumberFormat="1" applyFont="1" applyFill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3" fontId="6" fillId="2" borderId="6" xfId="0" applyNumberFormat="1" applyFont="1" applyFill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43" fontId="6" fillId="0" borderId="1" xfId="1" applyFont="1" applyBorder="1" applyAlignment="1">
      <alignment horizontal="left" vertical="center" wrapText="1"/>
    </xf>
    <xf numFmtId="43" fontId="6" fillId="0" borderId="1" xfId="1" applyFont="1" applyBorder="1" applyAlignment="1">
      <alignment vertical="center" wrapText="1"/>
    </xf>
    <xf numFmtId="43" fontId="4" fillId="3" borderId="0" xfId="1" applyFont="1" applyFill="1" applyBorder="1" applyAlignment="1">
      <alignment vertical="center" wrapText="1"/>
    </xf>
    <xf numFmtId="43" fontId="6" fillId="0" borderId="6" xfId="1" applyFont="1" applyBorder="1" applyAlignment="1">
      <alignment vertical="center" wrapText="1"/>
    </xf>
    <xf numFmtId="43" fontId="6" fillId="3" borderId="6" xfId="1" applyFont="1" applyFill="1" applyBorder="1" applyAlignment="1">
      <alignment vertical="center" wrapText="1"/>
    </xf>
    <xf numFmtId="43" fontId="6" fillId="4" borderId="6" xfId="1" applyFont="1" applyFill="1" applyBorder="1" applyAlignment="1">
      <alignment vertical="center" wrapText="1"/>
    </xf>
    <xf numFmtId="43" fontId="0" fillId="0" borderId="0" xfId="1" applyFont="1" applyAlignment="1">
      <alignment vertical="center" wrapText="1"/>
    </xf>
    <xf numFmtId="0" fontId="6" fillId="5" borderId="8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 wrapText="1"/>
    </xf>
    <xf numFmtId="15" fontId="6" fillId="5" borderId="1" xfId="0" applyNumberFormat="1" applyFont="1" applyFill="1" applyBorder="1" applyAlignment="1">
      <alignment horizontal="center" vertical="center" wrapText="1"/>
    </xf>
    <xf numFmtId="3" fontId="6" fillId="5" borderId="6" xfId="1" applyNumberFormat="1" applyFont="1" applyFill="1" applyBorder="1" applyAlignment="1">
      <alignment horizontal="right" vertical="center" wrapText="1"/>
    </xf>
    <xf numFmtId="3" fontId="6" fillId="5" borderId="6" xfId="0" applyNumberFormat="1" applyFont="1" applyFill="1" applyBorder="1" applyAlignment="1">
      <alignment horizontal="right" vertical="center" wrapText="1"/>
    </xf>
    <xf numFmtId="15" fontId="6" fillId="5" borderId="6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vertical="center"/>
    </xf>
    <xf numFmtId="15" fontId="6" fillId="6" borderId="6" xfId="0" applyNumberFormat="1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3" fontId="6" fillId="6" borderId="6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vertical="center"/>
    </xf>
    <xf numFmtId="3" fontId="6" fillId="6" borderId="6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5" fontId="6" fillId="0" borderId="1" xfId="0" applyNumberFormat="1" applyFont="1" applyFill="1" applyBorder="1" applyAlignment="1">
      <alignment horizontal="center" vertical="center" wrapText="1"/>
    </xf>
    <xf numFmtId="15" fontId="6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5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15" fontId="9" fillId="0" borderId="6" xfId="0" applyNumberFormat="1" applyFont="1" applyFill="1" applyBorder="1" applyAlignment="1">
      <alignment vertical="center" wrapText="1"/>
    </xf>
    <xf numFmtId="15" fontId="9" fillId="0" borderId="6" xfId="0" applyNumberFormat="1" applyFont="1" applyFill="1" applyBorder="1" applyAlignment="1">
      <alignment horizontal="center" vertical="center" wrapText="1"/>
    </xf>
    <xf numFmtId="15" fontId="6" fillId="0" borderId="6" xfId="0" applyNumberFormat="1" applyFont="1" applyFill="1" applyBorder="1" applyAlignment="1">
      <alignment horizontal="center" wrapText="1"/>
    </xf>
    <xf numFmtId="43" fontId="4" fillId="0" borderId="1" xfId="1" applyFont="1" applyBorder="1" applyAlignment="1">
      <alignment horizontal="left" vertical="center" wrapText="1"/>
    </xf>
    <xf numFmtId="43" fontId="4" fillId="0" borderId="3" xfId="1" applyFont="1" applyBorder="1" applyAlignment="1">
      <alignment horizontal="left" vertical="center" wrapText="1"/>
    </xf>
    <xf numFmtId="43" fontId="4" fillId="0" borderId="4" xfId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15" fontId="6" fillId="4" borderId="9" xfId="0" applyNumberFormat="1" applyFont="1" applyFill="1" applyBorder="1" applyAlignment="1">
      <alignment horizontal="center" vertical="center" wrapText="1"/>
    </xf>
    <xf numFmtId="15" fontId="6" fillId="4" borderId="10" xfId="0" applyNumberFormat="1" applyFont="1" applyFill="1" applyBorder="1" applyAlignment="1">
      <alignment horizontal="center" vertical="center" wrapText="1"/>
    </xf>
    <xf numFmtId="15" fontId="6" fillId="4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2"/>
  <sheetViews>
    <sheetView topLeftCell="A7" workbookViewId="0">
      <selection activeCell="K48" sqref="K48"/>
    </sheetView>
  </sheetViews>
  <sheetFormatPr baseColWidth="10" defaultColWidth="9.7109375" defaultRowHeight="13.5" customHeight="1" x14ac:dyDescent="0.25"/>
  <cols>
    <col min="1" max="1" width="4.28515625" style="1" customWidth="1"/>
    <col min="2" max="2" width="4.28515625" style="55" bestFit="1" customWidth="1"/>
    <col min="3" max="3" width="55.42578125" style="3" customWidth="1"/>
    <col min="4" max="4" width="9.7109375" style="55"/>
    <col min="5" max="5" width="11.5703125" style="55" customWidth="1"/>
    <col min="6" max="6" width="12.5703125" style="55" customWidth="1"/>
    <col min="7" max="7" width="10.85546875" style="55" bestFit="1" customWidth="1"/>
    <col min="8" max="8" width="11.28515625" style="55" bestFit="1" customWidth="1"/>
    <col min="9" max="9" width="11.140625" style="55" bestFit="1" customWidth="1"/>
    <col min="10" max="10" width="10.85546875" style="55" bestFit="1" customWidth="1"/>
    <col min="11" max="11" width="12.140625" style="56" customWidth="1"/>
    <col min="12" max="12" width="19.140625" style="63" customWidth="1"/>
    <col min="13" max="13" width="23.5703125" style="2" customWidth="1"/>
    <col min="14" max="39" width="9.7109375" style="1"/>
    <col min="40" max="16384" width="9.7109375" style="3"/>
  </cols>
  <sheetData>
    <row r="1" spans="1:39" ht="15.75" x14ac:dyDescent="0.25">
      <c r="B1" s="119" t="s">
        <v>0</v>
      </c>
      <c r="C1" s="119"/>
      <c r="D1" s="119"/>
      <c r="E1" s="119"/>
      <c r="F1" s="119"/>
      <c r="G1" s="119"/>
      <c r="H1" s="119"/>
      <c r="I1" s="119"/>
      <c r="J1" s="119"/>
      <c r="K1" s="119"/>
    </row>
    <row r="2" spans="1:39" ht="15.75" x14ac:dyDescent="0.25">
      <c r="B2" s="119" t="s">
        <v>1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1:39" ht="15.75" x14ac:dyDescent="0.25">
      <c r="B3" s="119" t="s">
        <v>2</v>
      </c>
      <c r="C3" s="119"/>
      <c r="D3" s="119"/>
      <c r="E3" s="119"/>
      <c r="F3" s="119"/>
      <c r="G3" s="119"/>
      <c r="H3" s="119"/>
      <c r="I3" s="119"/>
      <c r="J3" s="119"/>
      <c r="K3" s="119"/>
    </row>
    <row r="5" spans="1:39" ht="18.75" x14ac:dyDescent="0.25">
      <c r="B5" s="120" t="s">
        <v>3</v>
      </c>
      <c r="C5" s="120"/>
      <c r="D5" s="120"/>
      <c r="E5" s="120"/>
      <c r="F5" s="120"/>
      <c r="G5" s="120"/>
      <c r="H5" s="120"/>
      <c r="I5" s="120"/>
      <c r="J5" s="120"/>
      <c r="K5" s="120"/>
    </row>
    <row r="7" spans="1:39" ht="15" customHeight="1" x14ac:dyDescent="0.25">
      <c r="B7" s="4"/>
      <c r="C7" s="5"/>
      <c r="D7" s="121" t="s">
        <v>4</v>
      </c>
      <c r="E7" s="121" t="s">
        <v>5</v>
      </c>
      <c r="F7" s="121" t="s">
        <v>6</v>
      </c>
      <c r="G7" s="121" t="s">
        <v>7</v>
      </c>
      <c r="H7" s="6" t="s">
        <v>8</v>
      </c>
      <c r="I7" s="121" t="s">
        <v>9</v>
      </c>
      <c r="J7" s="121" t="s">
        <v>10</v>
      </c>
      <c r="K7" s="110" t="s">
        <v>11</v>
      </c>
      <c r="L7" s="113" t="s">
        <v>12</v>
      </c>
      <c r="M7" s="107" t="s">
        <v>99</v>
      </c>
    </row>
    <row r="8" spans="1:39" ht="15" x14ac:dyDescent="0.25">
      <c r="B8" s="7" t="s">
        <v>13</v>
      </c>
      <c r="C8" s="8" t="s">
        <v>14</v>
      </c>
      <c r="D8" s="122"/>
      <c r="E8" s="122"/>
      <c r="F8" s="122"/>
      <c r="G8" s="122"/>
      <c r="H8" s="9" t="s">
        <v>15</v>
      </c>
      <c r="I8" s="122"/>
      <c r="J8" s="122"/>
      <c r="K8" s="111"/>
      <c r="L8" s="114"/>
      <c r="M8" s="108"/>
    </row>
    <row r="9" spans="1:39" ht="23.25" customHeight="1" x14ac:dyDescent="0.25">
      <c r="B9" s="10"/>
      <c r="C9" s="11"/>
      <c r="D9" s="123"/>
      <c r="E9" s="123"/>
      <c r="F9" s="123"/>
      <c r="G9" s="123"/>
      <c r="H9" s="12"/>
      <c r="I9" s="123"/>
      <c r="J9" s="123"/>
      <c r="K9" s="112"/>
      <c r="L9" s="115"/>
      <c r="M9" s="109"/>
    </row>
    <row r="10" spans="1:39" s="19" customFormat="1" ht="15" x14ac:dyDescent="0.25">
      <c r="A10" s="1"/>
      <c r="B10" s="13"/>
      <c r="C10" s="14" t="s">
        <v>16</v>
      </c>
      <c r="D10" s="15"/>
      <c r="E10" s="16"/>
      <c r="F10" s="16"/>
      <c r="G10" s="15"/>
      <c r="H10" s="16"/>
      <c r="I10" s="15"/>
      <c r="J10" s="15"/>
      <c r="K10" s="17"/>
      <c r="L10" s="59"/>
      <c r="M10" s="1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5" x14ac:dyDescent="0.25">
      <c r="B11" s="20">
        <v>1</v>
      </c>
      <c r="C11" s="21" t="s">
        <v>17</v>
      </c>
      <c r="D11" s="22" t="s">
        <v>18</v>
      </c>
      <c r="E11" s="22" t="s">
        <v>19</v>
      </c>
      <c r="F11" s="22" t="s">
        <v>20</v>
      </c>
      <c r="G11" s="23">
        <v>41699</v>
      </c>
      <c r="H11" s="23">
        <f>G11+60</f>
        <v>41759</v>
      </c>
      <c r="I11" s="23">
        <f>H11+45</f>
        <v>41804</v>
      </c>
      <c r="J11" s="23">
        <f>I11+150</f>
        <v>41954</v>
      </c>
      <c r="K11" s="24" t="s">
        <v>21</v>
      </c>
      <c r="L11" s="58" t="s">
        <v>93</v>
      </c>
      <c r="M11" s="25"/>
    </row>
    <row r="12" spans="1:39" ht="15" x14ac:dyDescent="0.25">
      <c r="B12" s="70"/>
      <c r="C12" s="71" t="s">
        <v>116</v>
      </c>
      <c r="D12" s="70" t="s">
        <v>48</v>
      </c>
      <c r="E12" s="22" t="s">
        <v>19</v>
      </c>
      <c r="F12" s="22" t="s">
        <v>20</v>
      </c>
      <c r="G12" s="23">
        <v>41821</v>
      </c>
      <c r="H12" s="23">
        <f>G12+60</f>
        <v>41881</v>
      </c>
      <c r="I12" s="23">
        <f>H12+45</f>
        <v>41926</v>
      </c>
      <c r="J12" s="23">
        <f>I12+150</f>
        <v>42076</v>
      </c>
      <c r="K12" s="78">
        <f>5000000*290</f>
        <v>1450000000</v>
      </c>
      <c r="L12" s="58"/>
      <c r="M12" s="25"/>
    </row>
    <row r="13" spans="1:39" ht="28.5" customHeight="1" x14ac:dyDescent="0.25">
      <c r="B13" s="20">
        <v>2</v>
      </c>
      <c r="C13" s="26" t="s">
        <v>22</v>
      </c>
      <c r="D13" s="27" t="s">
        <v>23</v>
      </c>
      <c r="E13" s="27" t="s">
        <v>24</v>
      </c>
      <c r="F13" s="27" t="s">
        <v>20</v>
      </c>
      <c r="G13" s="28">
        <v>41501</v>
      </c>
      <c r="H13" s="28">
        <f>G13+150+60</f>
        <v>41711</v>
      </c>
      <c r="I13" s="28">
        <f>H13+30</f>
        <v>41741</v>
      </c>
      <c r="J13" s="28">
        <f>I13+240</f>
        <v>41981</v>
      </c>
      <c r="K13" s="42">
        <f>55000000*4</f>
        <v>220000000</v>
      </c>
      <c r="L13" s="62" t="s">
        <v>112</v>
      </c>
      <c r="M13" s="29" t="s">
        <v>111</v>
      </c>
    </row>
    <row r="14" spans="1:39" ht="25.5" x14ac:dyDescent="0.25">
      <c r="B14" s="20">
        <v>3</v>
      </c>
      <c r="C14" s="21" t="s">
        <v>25</v>
      </c>
      <c r="D14" s="22" t="s">
        <v>26</v>
      </c>
      <c r="E14" s="22" t="s">
        <v>19</v>
      </c>
      <c r="F14" s="22" t="s">
        <v>20</v>
      </c>
      <c r="G14" s="23">
        <v>41791</v>
      </c>
      <c r="H14" s="23">
        <f>G14+45</f>
        <v>41836</v>
      </c>
      <c r="I14" s="23">
        <f>H14+30</f>
        <v>41866</v>
      </c>
      <c r="J14" s="23">
        <f>I14+90</f>
        <v>41956</v>
      </c>
      <c r="K14" s="24" t="s">
        <v>27</v>
      </c>
      <c r="L14" s="58" t="s">
        <v>106</v>
      </c>
      <c r="M14" s="25"/>
    </row>
    <row r="15" spans="1:39" ht="25.5" x14ac:dyDescent="0.25">
      <c r="B15" s="20">
        <v>4</v>
      </c>
      <c r="C15" s="30" t="s">
        <v>28</v>
      </c>
      <c r="D15" s="22" t="s">
        <v>29</v>
      </c>
      <c r="E15" s="22" t="s">
        <v>19</v>
      </c>
      <c r="F15" s="22" t="s">
        <v>30</v>
      </c>
      <c r="G15" s="23">
        <v>41760</v>
      </c>
      <c r="H15" s="23">
        <f>G15+120</f>
        <v>41880</v>
      </c>
      <c r="I15" s="23">
        <f t="shared" ref="I15:I21" si="0">H15+30</f>
        <v>41910</v>
      </c>
      <c r="J15" s="23">
        <f>I15+720</f>
        <v>42630</v>
      </c>
      <c r="K15" s="31">
        <v>7488000000</v>
      </c>
      <c r="L15" s="58"/>
      <c r="M15" s="25"/>
    </row>
    <row r="16" spans="1:39" ht="15" x14ac:dyDescent="0.25">
      <c r="B16" s="20">
        <v>5</v>
      </c>
      <c r="C16" s="21" t="s">
        <v>31</v>
      </c>
      <c r="D16" s="22" t="s">
        <v>29</v>
      </c>
      <c r="E16" s="22" t="s">
        <v>19</v>
      </c>
      <c r="F16" s="22" t="s">
        <v>30</v>
      </c>
      <c r="G16" s="23">
        <v>41760</v>
      </c>
      <c r="H16" s="23">
        <f>G16+120</f>
        <v>41880</v>
      </c>
      <c r="I16" s="23">
        <f>H16+45</f>
        <v>41925</v>
      </c>
      <c r="J16" s="23">
        <f>I16+270</f>
        <v>42195</v>
      </c>
      <c r="K16" s="31" t="s">
        <v>32</v>
      </c>
      <c r="L16" s="58"/>
      <c r="M16" s="25"/>
    </row>
    <row r="17" spans="1:39" ht="14.25" customHeight="1" x14ac:dyDescent="0.25">
      <c r="B17" s="20">
        <v>6</v>
      </c>
      <c r="C17" s="32" t="s">
        <v>33</v>
      </c>
      <c r="D17" s="20" t="s">
        <v>34</v>
      </c>
      <c r="E17" s="20" t="s">
        <v>24</v>
      </c>
      <c r="F17" s="20" t="s">
        <v>30</v>
      </c>
      <c r="G17" s="23">
        <v>41699</v>
      </c>
      <c r="H17" s="23">
        <f>G17+60</f>
        <v>41759</v>
      </c>
      <c r="I17" s="23">
        <f>H17+60</f>
        <v>41819</v>
      </c>
      <c r="J17" s="23">
        <f>I17+240</f>
        <v>42059</v>
      </c>
      <c r="K17" s="31" t="s">
        <v>35</v>
      </c>
      <c r="L17" s="60" t="s">
        <v>94</v>
      </c>
      <c r="M17" s="33"/>
    </row>
    <row r="18" spans="1:39" ht="15" x14ac:dyDescent="0.25">
      <c r="B18" s="20">
        <v>7</v>
      </c>
      <c r="C18" s="32" t="s">
        <v>36</v>
      </c>
      <c r="D18" s="20" t="s">
        <v>34</v>
      </c>
      <c r="E18" s="20" t="s">
        <v>24</v>
      </c>
      <c r="F18" s="20" t="s">
        <v>20</v>
      </c>
      <c r="G18" s="23">
        <v>41791</v>
      </c>
      <c r="H18" s="23">
        <f t="shared" ref="H18:H21" si="1">G18+45</f>
        <v>41836</v>
      </c>
      <c r="I18" s="23">
        <f t="shared" si="0"/>
        <v>41866</v>
      </c>
      <c r="J18" s="23">
        <f>I18+320</f>
        <v>42186</v>
      </c>
      <c r="K18" s="31" t="s">
        <v>37</v>
      </c>
      <c r="L18" s="58"/>
      <c r="M18" s="25"/>
    </row>
    <row r="19" spans="1:39" ht="13.5" customHeight="1" x14ac:dyDescent="0.25">
      <c r="B19" s="20">
        <v>8</v>
      </c>
      <c r="C19" s="32" t="s">
        <v>38</v>
      </c>
      <c r="D19" s="20" t="s">
        <v>39</v>
      </c>
      <c r="E19" s="20" t="s">
        <v>24</v>
      </c>
      <c r="F19" s="20" t="s">
        <v>20</v>
      </c>
      <c r="G19" s="23">
        <v>41760</v>
      </c>
      <c r="H19" s="23">
        <f t="shared" si="1"/>
        <v>41805</v>
      </c>
      <c r="I19" s="23">
        <f t="shared" si="0"/>
        <v>41835</v>
      </c>
      <c r="J19" s="23">
        <f>I19+240</f>
        <v>42075</v>
      </c>
      <c r="K19" s="31">
        <f>55000000</f>
        <v>55000000</v>
      </c>
      <c r="L19" s="58" t="s">
        <v>115</v>
      </c>
      <c r="M19" s="25"/>
    </row>
    <row r="20" spans="1:39" ht="13.5" customHeight="1" x14ac:dyDescent="0.25">
      <c r="B20" s="20">
        <v>9</v>
      </c>
      <c r="C20" s="32" t="s">
        <v>40</v>
      </c>
      <c r="D20" s="20" t="s">
        <v>39</v>
      </c>
      <c r="E20" s="20" t="s">
        <v>24</v>
      </c>
      <c r="F20" s="20" t="s">
        <v>20</v>
      </c>
      <c r="G20" s="23">
        <v>41760</v>
      </c>
      <c r="H20" s="23">
        <f t="shared" si="1"/>
        <v>41805</v>
      </c>
      <c r="I20" s="23">
        <f t="shared" si="0"/>
        <v>41835</v>
      </c>
      <c r="J20" s="23">
        <f t="shared" ref="J20:J21" si="2">I20+90</f>
        <v>41925</v>
      </c>
      <c r="K20" s="31">
        <v>30000000</v>
      </c>
      <c r="L20" s="58"/>
      <c r="M20" s="25"/>
    </row>
    <row r="21" spans="1:39" ht="13.5" customHeight="1" x14ac:dyDescent="0.25">
      <c r="B21" s="20">
        <v>10</v>
      </c>
      <c r="C21" s="32" t="s">
        <v>41</v>
      </c>
      <c r="D21" s="20" t="s">
        <v>39</v>
      </c>
      <c r="E21" s="20" t="s">
        <v>24</v>
      </c>
      <c r="F21" s="20" t="s">
        <v>20</v>
      </c>
      <c r="G21" s="23">
        <v>41883</v>
      </c>
      <c r="H21" s="23">
        <f t="shared" si="1"/>
        <v>41928</v>
      </c>
      <c r="I21" s="23">
        <f t="shared" si="0"/>
        <v>41958</v>
      </c>
      <c r="J21" s="23">
        <f t="shared" si="2"/>
        <v>42048</v>
      </c>
      <c r="K21" s="31">
        <v>273000000</v>
      </c>
      <c r="L21" s="58"/>
      <c r="M21" s="25"/>
    </row>
    <row r="22" spans="1:39" ht="13.5" customHeight="1" x14ac:dyDescent="0.25">
      <c r="B22" s="20">
        <v>11</v>
      </c>
      <c r="C22" s="64" t="s">
        <v>113</v>
      </c>
      <c r="D22" s="65" t="s">
        <v>55</v>
      </c>
      <c r="E22" s="65" t="s">
        <v>24</v>
      </c>
      <c r="F22" s="65" t="s">
        <v>20</v>
      </c>
      <c r="G22" s="66">
        <v>41791</v>
      </c>
      <c r="H22" s="66">
        <f t="shared" ref="H22" si="3">G22+45</f>
        <v>41836</v>
      </c>
      <c r="I22" s="66">
        <f t="shared" ref="I22" si="4">H22+30</f>
        <v>41866</v>
      </c>
      <c r="J22" s="66">
        <f>I22+60</f>
        <v>41926</v>
      </c>
      <c r="K22" s="68">
        <v>50000000</v>
      </c>
      <c r="L22" s="58"/>
      <c r="M22" s="25"/>
    </row>
    <row r="23" spans="1:39" s="19" customFormat="1" ht="13.5" customHeight="1" x14ac:dyDescent="0.25">
      <c r="A23" s="1"/>
      <c r="B23" s="34"/>
      <c r="C23" s="35" t="s">
        <v>42</v>
      </c>
      <c r="D23" s="34"/>
      <c r="E23" s="34"/>
      <c r="F23" s="34"/>
      <c r="G23" s="36"/>
      <c r="H23" s="36"/>
      <c r="I23" s="36"/>
      <c r="J23" s="36"/>
      <c r="K23" s="37"/>
      <c r="L23" s="61"/>
      <c r="M23" s="3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s="19" customFormat="1" ht="13.5" customHeight="1" x14ac:dyDescent="0.25">
      <c r="A24" s="1"/>
      <c r="B24" s="70">
        <v>1</v>
      </c>
      <c r="C24" s="74" t="s">
        <v>117</v>
      </c>
      <c r="D24" s="70" t="s">
        <v>18</v>
      </c>
      <c r="E24" s="70" t="s">
        <v>45</v>
      </c>
      <c r="F24" s="70" t="s">
        <v>20</v>
      </c>
      <c r="G24" s="72"/>
      <c r="H24" s="72"/>
      <c r="I24" s="72"/>
      <c r="J24" s="72"/>
      <c r="K24" s="78" t="s">
        <v>118</v>
      </c>
      <c r="L24" s="3" t="s">
        <v>119</v>
      </c>
      <c r="M24" s="7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s="19" customFormat="1" ht="13.5" customHeight="1" x14ac:dyDescent="0.25">
      <c r="A25" s="1"/>
      <c r="B25" s="70">
        <v>2</v>
      </c>
      <c r="C25" s="70" t="s">
        <v>120</v>
      </c>
      <c r="D25" s="70" t="s">
        <v>18</v>
      </c>
      <c r="E25" s="70" t="s">
        <v>45</v>
      </c>
      <c r="F25" s="70" t="s">
        <v>20</v>
      </c>
      <c r="G25" s="70"/>
      <c r="H25" s="70"/>
      <c r="I25" s="70"/>
      <c r="J25" s="70"/>
      <c r="K25" s="80" t="s">
        <v>121</v>
      </c>
      <c r="L25" s="3" t="s">
        <v>119</v>
      </c>
      <c r="M25" s="7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s="19" customFormat="1" ht="13.5" customHeight="1" x14ac:dyDescent="0.25">
      <c r="A26" s="1"/>
      <c r="B26" s="70">
        <v>3</v>
      </c>
      <c r="C26" s="70" t="s">
        <v>122</v>
      </c>
      <c r="D26" s="70" t="s">
        <v>18</v>
      </c>
      <c r="E26" s="70" t="s">
        <v>45</v>
      </c>
      <c r="F26" s="70" t="s">
        <v>20</v>
      </c>
      <c r="G26" s="70"/>
      <c r="H26" s="70"/>
      <c r="I26" s="70"/>
      <c r="J26" s="70"/>
      <c r="K26" s="80" t="s">
        <v>123</v>
      </c>
      <c r="L26" s="3" t="s">
        <v>119</v>
      </c>
      <c r="M26" s="7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3.5" customHeight="1" x14ac:dyDescent="0.25">
      <c r="B27" s="20">
        <v>1</v>
      </c>
      <c r="C27" s="32" t="s">
        <v>43</v>
      </c>
      <c r="D27" s="20" t="s">
        <v>44</v>
      </c>
      <c r="E27" s="20" t="s">
        <v>45</v>
      </c>
      <c r="F27" s="20" t="s">
        <v>30</v>
      </c>
      <c r="G27" s="39">
        <v>41672</v>
      </c>
      <c r="H27" s="39">
        <v>41763</v>
      </c>
      <c r="I27" s="39">
        <v>41821</v>
      </c>
      <c r="J27" s="39">
        <v>41945</v>
      </c>
      <c r="K27" s="31" t="s">
        <v>46</v>
      </c>
      <c r="L27" s="58" t="s">
        <v>108</v>
      </c>
      <c r="M27" s="25"/>
    </row>
    <row r="28" spans="1:39" ht="13.5" customHeight="1" x14ac:dyDescent="0.25">
      <c r="B28" s="20">
        <v>2</v>
      </c>
      <c r="C28" s="32" t="s">
        <v>47</v>
      </c>
      <c r="D28" s="20" t="s">
        <v>48</v>
      </c>
      <c r="E28" s="20" t="s">
        <v>49</v>
      </c>
      <c r="F28" s="20" t="s">
        <v>30</v>
      </c>
      <c r="G28" s="23">
        <v>41760</v>
      </c>
      <c r="H28" s="23">
        <f>G28+60</f>
        <v>41820</v>
      </c>
      <c r="I28" s="23">
        <f t="shared" ref="I28:I32" si="5">H28+30</f>
        <v>41850</v>
      </c>
      <c r="J28" s="23">
        <f>I28+90</f>
        <v>41940</v>
      </c>
      <c r="K28" s="40">
        <v>64500000</v>
      </c>
      <c r="L28" s="58"/>
      <c r="M28" s="25"/>
    </row>
    <row r="29" spans="1:39" ht="13.5" customHeight="1" x14ac:dyDescent="0.25">
      <c r="B29" s="20">
        <v>3</v>
      </c>
      <c r="C29" s="32" t="s">
        <v>50</v>
      </c>
      <c r="D29" s="20" t="s">
        <v>39</v>
      </c>
      <c r="E29" s="20" t="s">
        <v>45</v>
      </c>
      <c r="F29" s="20" t="s">
        <v>30</v>
      </c>
      <c r="G29" s="23">
        <v>41730</v>
      </c>
      <c r="H29" s="23">
        <f>G29+90</f>
        <v>41820</v>
      </c>
      <c r="I29" s="23">
        <f t="shared" si="5"/>
        <v>41850</v>
      </c>
      <c r="J29" s="23">
        <f>I29+90</f>
        <v>41940</v>
      </c>
      <c r="K29" s="31" t="s">
        <v>51</v>
      </c>
      <c r="L29" s="58" t="s">
        <v>109</v>
      </c>
      <c r="M29" s="25"/>
    </row>
    <row r="30" spans="1:39" ht="13.5" customHeight="1" x14ac:dyDescent="0.25">
      <c r="B30" s="20">
        <v>4</v>
      </c>
      <c r="C30" s="32" t="s">
        <v>52</v>
      </c>
      <c r="D30" s="20" t="s">
        <v>39</v>
      </c>
      <c r="E30" s="20" t="s">
        <v>45</v>
      </c>
      <c r="F30" s="20" t="s">
        <v>20</v>
      </c>
      <c r="G30" s="23">
        <v>41730</v>
      </c>
      <c r="H30" s="23">
        <f t="shared" ref="H30:H31" si="6">G30+60</f>
        <v>41790</v>
      </c>
      <c r="I30" s="23">
        <f t="shared" si="5"/>
        <v>41820</v>
      </c>
      <c r="J30" s="23">
        <f>I30+90</f>
        <v>41910</v>
      </c>
      <c r="K30" s="40">
        <v>105000000</v>
      </c>
      <c r="L30" s="58" t="s">
        <v>95</v>
      </c>
      <c r="M30" s="25"/>
    </row>
    <row r="31" spans="1:39" ht="13.5" customHeight="1" x14ac:dyDescent="0.25">
      <c r="B31" s="20">
        <v>5</v>
      </c>
      <c r="C31" s="32" t="s">
        <v>53</v>
      </c>
      <c r="D31" s="20" t="s">
        <v>39</v>
      </c>
      <c r="E31" s="20" t="s">
        <v>45</v>
      </c>
      <c r="F31" s="20" t="s">
        <v>20</v>
      </c>
      <c r="G31" s="23">
        <v>41730</v>
      </c>
      <c r="H31" s="23">
        <f t="shared" si="6"/>
        <v>41790</v>
      </c>
      <c r="I31" s="23">
        <f t="shared" si="5"/>
        <v>41820</v>
      </c>
      <c r="J31" s="23">
        <f>I31+90</f>
        <v>41910</v>
      </c>
      <c r="K31" s="40">
        <v>90000000</v>
      </c>
      <c r="L31" s="58"/>
      <c r="M31" s="25"/>
    </row>
    <row r="32" spans="1:39" ht="13.5" customHeight="1" x14ac:dyDescent="0.25">
      <c r="B32" s="20">
        <v>6</v>
      </c>
      <c r="C32" s="64" t="s">
        <v>114</v>
      </c>
      <c r="D32" s="65" t="s">
        <v>55</v>
      </c>
      <c r="E32" s="65" t="s">
        <v>45</v>
      </c>
      <c r="F32" s="65" t="s">
        <v>20</v>
      </c>
      <c r="G32" s="66">
        <v>41791</v>
      </c>
      <c r="H32" s="66">
        <f t="shared" ref="H32" si="7">G32+45</f>
        <v>41836</v>
      </c>
      <c r="I32" s="66">
        <f t="shared" si="5"/>
        <v>41866</v>
      </c>
      <c r="J32" s="66">
        <f>I32+60</f>
        <v>41926</v>
      </c>
      <c r="K32" s="68">
        <f>250000*300</f>
        <v>75000000</v>
      </c>
      <c r="L32" s="58"/>
      <c r="M32" s="25"/>
    </row>
    <row r="33" spans="1:39" s="44" customFormat="1" ht="24.75" customHeight="1" x14ac:dyDescent="0.25">
      <c r="A33" s="1"/>
      <c r="B33" s="27">
        <v>6</v>
      </c>
      <c r="C33" s="41" t="s">
        <v>54</v>
      </c>
      <c r="D33" s="27" t="s">
        <v>55</v>
      </c>
      <c r="E33" s="27" t="s">
        <v>45</v>
      </c>
      <c r="F33" s="27" t="s">
        <v>20</v>
      </c>
      <c r="G33" s="116" t="s">
        <v>56</v>
      </c>
      <c r="H33" s="117"/>
      <c r="I33" s="117"/>
      <c r="J33" s="118"/>
      <c r="K33" s="42">
        <v>42000000</v>
      </c>
      <c r="L33" s="62" t="s">
        <v>101</v>
      </c>
      <c r="M33" s="43" t="s">
        <v>100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s="44" customFormat="1" ht="24.75" customHeight="1" x14ac:dyDescent="0.25">
      <c r="A34" s="1"/>
      <c r="B34" s="70"/>
      <c r="C34" s="71" t="s">
        <v>124</v>
      </c>
      <c r="D34" s="70" t="s">
        <v>48</v>
      </c>
      <c r="E34" s="70"/>
      <c r="F34" s="70"/>
      <c r="G34" s="72"/>
      <c r="H34" s="72"/>
      <c r="I34" s="72"/>
      <c r="J34" s="70"/>
      <c r="K34" s="78"/>
      <c r="L34" s="62"/>
      <c r="M34" s="4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s="44" customFormat="1" ht="24.75" customHeight="1" x14ac:dyDescent="0.25">
      <c r="A35" s="1"/>
      <c r="B35" s="70"/>
      <c r="C35" s="71" t="s">
        <v>125</v>
      </c>
      <c r="D35" s="70" t="s">
        <v>18</v>
      </c>
      <c r="E35" s="70"/>
      <c r="F35" s="70"/>
      <c r="G35" s="72"/>
      <c r="H35" s="72"/>
      <c r="I35" s="72"/>
      <c r="J35" s="70"/>
      <c r="K35" s="78"/>
      <c r="L35" s="62"/>
      <c r="M35" s="4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3.5" customHeight="1" x14ac:dyDescent="0.25">
      <c r="B36" s="20">
        <v>7</v>
      </c>
      <c r="C36" s="32" t="s">
        <v>58</v>
      </c>
      <c r="D36" s="20" t="s">
        <v>55</v>
      </c>
      <c r="E36" s="20" t="s">
        <v>45</v>
      </c>
      <c r="F36" s="20" t="s">
        <v>30</v>
      </c>
      <c r="G36" s="23" t="s">
        <v>59</v>
      </c>
      <c r="H36" s="23">
        <v>41686</v>
      </c>
      <c r="I36" s="23">
        <f t="shared" ref="I36:I37" si="8">H36+30</f>
        <v>41716</v>
      </c>
      <c r="J36" s="23">
        <f>I36+60</f>
        <v>41776</v>
      </c>
      <c r="K36" s="40">
        <v>600000000</v>
      </c>
      <c r="L36" s="62" t="s">
        <v>60</v>
      </c>
      <c r="M36" s="43" t="s">
        <v>96</v>
      </c>
    </row>
    <row r="37" spans="1:39" ht="13.5" customHeight="1" x14ac:dyDescent="0.25">
      <c r="B37" s="20">
        <v>8</v>
      </c>
      <c r="C37" s="32" t="s">
        <v>61</v>
      </c>
      <c r="D37" s="20" t="s">
        <v>26</v>
      </c>
      <c r="E37" s="20" t="s">
        <v>45</v>
      </c>
      <c r="F37" s="20" t="s">
        <v>30</v>
      </c>
      <c r="G37" s="23">
        <v>41760</v>
      </c>
      <c r="H37" s="23">
        <f t="shared" ref="H37" si="9">G37+60</f>
        <v>41820</v>
      </c>
      <c r="I37" s="23">
        <f t="shared" si="8"/>
        <v>41850</v>
      </c>
      <c r="J37" s="23">
        <f>I37+120</f>
        <v>41970</v>
      </c>
      <c r="K37" s="40">
        <v>500000000</v>
      </c>
      <c r="L37" s="58"/>
      <c r="M37" s="25"/>
    </row>
    <row r="38" spans="1:39" s="19" customFormat="1" ht="17.25" customHeight="1" x14ac:dyDescent="0.25">
      <c r="A38" s="1"/>
      <c r="B38" s="45"/>
      <c r="C38" s="35" t="s">
        <v>62</v>
      </c>
      <c r="D38" s="34"/>
      <c r="E38" s="34"/>
      <c r="F38" s="34"/>
      <c r="G38" s="36"/>
      <c r="H38" s="36"/>
      <c r="I38" s="36"/>
      <c r="J38" s="36"/>
      <c r="K38" s="37"/>
      <c r="L38" s="61"/>
      <c r="M38" s="38" t="s">
        <v>97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s="19" customFormat="1" ht="17.25" customHeight="1" x14ac:dyDescent="0.25">
      <c r="A39" s="1"/>
      <c r="B39" s="75">
        <v>1</v>
      </c>
      <c r="C39" s="81" t="s">
        <v>126</v>
      </c>
      <c r="D39" s="70" t="s">
        <v>18</v>
      </c>
      <c r="E39" s="70" t="s">
        <v>64</v>
      </c>
      <c r="F39" s="70" t="s">
        <v>90</v>
      </c>
      <c r="G39" s="70"/>
      <c r="H39" s="70"/>
      <c r="I39" s="70"/>
      <c r="J39" s="70"/>
      <c r="K39" s="80" t="s">
        <v>27</v>
      </c>
      <c r="L39" s="82" t="s">
        <v>127</v>
      </c>
      <c r="M39" s="38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1" spans="1:39" s="44" customFormat="1" ht="41.25" customHeight="1" x14ac:dyDescent="0.25">
      <c r="A41" s="1"/>
      <c r="B41" s="27">
        <v>1</v>
      </c>
      <c r="C41" s="41" t="s">
        <v>63</v>
      </c>
      <c r="D41" s="27" t="s">
        <v>55</v>
      </c>
      <c r="E41" s="27" t="s">
        <v>64</v>
      </c>
      <c r="F41" s="27" t="s">
        <v>65</v>
      </c>
      <c r="G41" s="28" t="s">
        <v>59</v>
      </c>
      <c r="H41" s="28">
        <v>41671</v>
      </c>
      <c r="I41" s="28">
        <v>41685</v>
      </c>
      <c r="J41" s="28">
        <v>41729</v>
      </c>
      <c r="K41" s="46">
        <v>30000000</v>
      </c>
      <c r="L41" s="62" t="s">
        <v>57</v>
      </c>
      <c r="M41" s="43" t="s">
        <v>98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3.5" customHeight="1" x14ac:dyDescent="0.25">
      <c r="B42" s="27">
        <v>2</v>
      </c>
      <c r="C42" s="41" t="s">
        <v>66</v>
      </c>
      <c r="D42" s="27" t="s">
        <v>55</v>
      </c>
      <c r="E42" s="27" t="s">
        <v>64</v>
      </c>
      <c r="F42" s="27" t="s">
        <v>65</v>
      </c>
      <c r="G42" s="28" t="s">
        <v>59</v>
      </c>
      <c r="H42" s="28">
        <v>41707</v>
      </c>
      <c r="I42" s="28">
        <v>41699</v>
      </c>
      <c r="J42" s="28">
        <v>41744</v>
      </c>
      <c r="K42" s="46">
        <v>30000000</v>
      </c>
      <c r="L42" s="62" t="s">
        <v>67</v>
      </c>
      <c r="M42" s="43" t="s">
        <v>103</v>
      </c>
    </row>
    <row r="43" spans="1:39" ht="13.5" customHeight="1" x14ac:dyDescent="0.25">
      <c r="B43" s="20">
        <v>3</v>
      </c>
      <c r="C43" s="32" t="s">
        <v>68</v>
      </c>
      <c r="D43" s="20" t="s">
        <v>55</v>
      </c>
      <c r="E43" s="20" t="s">
        <v>64</v>
      </c>
      <c r="F43" s="20" t="s">
        <v>65</v>
      </c>
      <c r="G43" s="47">
        <v>41682</v>
      </c>
      <c r="H43" s="48">
        <v>41832</v>
      </c>
      <c r="I43" s="48">
        <v>41852</v>
      </c>
      <c r="J43" s="48">
        <v>41913</v>
      </c>
      <c r="K43" s="31" t="s">
        <v>69</v>
      </c>
      <c r="L43" s="58"/>
      <c r="M43" s="57" t="s">
        <v>104</v>
      </c>
    </row>
    <row r="44" spans="1:39" ht="13.5" customHeight="1" x14ac:dyDescent="0.25">
      <c r="B44" s="20">
        <v>4</v>
      </c>
      <c r="C44" s="32" t="s">
        <v>70</v>
      </c>
      <c r="D44" s="20" t="s">
        <v>71</v>
      </c>
      <c r="E44" s="20" t="s">
        <v>72</v>
      </c>
      <c r="F44" s="20" t="s">
        <v>73</v>
      </c>
      <c r="G44" s="49" t="s">
        <v>59</v>
      </c>
      <c r="H44" s="28">
        <v>41774</v>
      </c>
      <c r="I44" s="28">
        <v>41791</v>
      </c>
      <c r="J44" s="28">
        <v>42155</v>
      </c>
      <c r="K44" s="46" t="s">
        <v>74</v>
      </c>
      <c r="L44" s="58" t="s">
        <v>102</v>
      </c>
      <c r="M44" s="25"/>
    </row>
    <row r="45" spans="1:39" ht="13.5" customHeight="1" x14ac:dyDescent="0.2">
      <c r="B45" s="20">
        <v>5</v>
      </c>
      <c r="C45" s="32" t="s">
        <v>75</v>
      </c>
      <c r="D45" s="20" t="s">
        <v>55</v>
      </c>
      <c r="E45" s="20" t="s">
        <v>72</v>
      </c>
      <c r="F45" s="20" t="s">
        <v>73</v>
      </c>
      <c r="G45" s="49" t="s">
        <v>59</v>
      </c>
      <c r="H45" s="50">
        <v>41774</v>
      </c>
      <c r="I45" s="28">
        <v>41791</v>
      </c>
      <c r="J45" s="28">
        <v>42155</v>
      </c>
      <c r="K45" s="46" t="s">
        <v>76</v>
      </c>
      <c r="L45" s="58" t="s">
        <v>102</v>
      </c>
      <c r="M45" s="25"/>
    </row>
    <row r="46" spans="1:39" ht="13.5" customHeight="1" x14ac:dyDescent="0.25">
      <c r="B46" s="20">
        <v>6</v>
      </c>
      <c r="C46" s="32" t="s">
        <v>77</v>
      </c>
      <c r="D46" s="20" t="s">
        <v>55</v>
      </c>
      <c r="E46" s="20" t="s">
        <v>72</v>
      </c>
      <c r="F46" s="20" t="s">
        <v>73</v>
      </c>
      <c r="G46" s="49" t="s">
        <v>59</v>
      </c>
      <c r="H46" s="28">
        <v>41774</v>
      </c>
      <c r="I46" s="28">
        <v>41791</v>
      </c>
      <c r="J46" s="28">
        <v>42155</v>
      </c>
      <c r="K46" s="46" t="s">
        <v>78</v>
      </c>
      <c r="L46" s="58" t="s">
        <v>102</v>
      </c>
      <c r="M46" s="25"/>
    </row>
    <row r="47" spans="1:39" ht="25.5" x14ac:dyDescent="0.25">
      <c r="B47" s="20">
        <v>7</v>
      </c>
      <c r="C47" s="51" t="s">
        <v>79</v>
      </c>
      <c r="D47" s="20" t="s">
        <v>55</v>
      </c>
      <c r="E47" s="20" t="s">
        <v>64</v>
      </c>
      <c r="F47" s="20" t="s">
        <v>80</v>
      </c>
      <c r="G47" s="39"/>
      <c r="H47" s="39"/>
      <c r="I47" s="39"/>
      <c r="J47" s="39"/>
      <c r="K47" s="31" t="s">
        <v>81</v>
      </c>
      <c r="L47" s="58"/>
      <c r="M47" s="25"/>
    </row>
    <row r="48" spans="1:39" ht="24" customHeight="1" x14ac:dyDescent="0.25">
      <c r="B48" s="20">
        <v>8</v>
      </c>
      <c r="C48" s="52" t="s">
        <v>82</v>
      </c>
      <c r="D48" s="20" t="s">
        <v>48</v>
      </c>
      <c r="E48" s="20" t="s">
        <v>83</v>
      </c>
      <c r="F48" s="20" t="s">
        <v>84</v>
      </c>
      <c r="G48" s="39">
        <v>41699</v>
      </c>
      <c r="H48" s="39">
        <v>41774</v>
      </c>
      <c r="I48" s="39">
        <v>41821</v>
      </c>
      <c r="J48" s="39">
        <v>42339</v>
      </c>
      <c r="K48" s="53">
        <v>700000000</v>
      </c>
      <c r="L48" s="58"/>
      <c r="M48" s="25"/>
    </row>
    <row r="49" spans="1:39" ht="30.75" customHeight="1" x14ac:dyDescent="0.25">
      <c r="B49" s="20">
        <v>9</v>
      </c>
      <c r="C49" s="52" t="s">
        <v>85</v>
      </c>
      <c r="D49" s="20" t="s">
        <v>48</v>
      </c>
      <c r="E49" s="20" t="s">
        <v>83</v>
      </c>
      <c r="F49" s="20" t="s">
        <v>84</v>
      </c>
      <c r="G49" s="39">
        <v>41699</v>
      </c>
      <c r="H49" s="39">
        <v>41774</v>
      </c>
      <c r="I49" s="39">
        <v>41821</v>
      </c>
      <c r="J49" s="39">
        <v>42186</v>
      </c>
      <c r="K49" s="53">
        <v>100000000</v>
      </c>
      <c r="L49" s="58"/>
      <c r="M49" s="25"/>
    </row>
    <row r="50" spans="1:39" ht="28.5" customHeight="1" x14ac:dyDescent="0.25">
      <c r="B50" s="20">
        <v>10</v>
      </c>
      <c r="C50" s="54" t="s">
        <v>86</v>
      </c>
      <c r="D50" s="20" t="s">
        <v>48</v>
      </c>
      <c r="E50" s="20" t="s">
        <v>64</v>
      </c>
      <c r="F50" s="20" t="s">
        <v>65</v>
      </c>
      <c r="G50" s="39">
        <v>41699</v>
      </c>
      <c r="H50" s="39">
        <v>41760</v>
      </c>
      <c r="I50" s="39">
        <v>41821</v>
      </c>
      <c r="J50" s="39">
        <v>42004</v>
      </c>
      <c r="K50" s="31" t="s">
        <v>87</v>
      </c>
      <c r="L50" s="58"/>
      <c r="M50" s="25"/>
    </row>
    <row r="51" spans="1:39" ht="15" x14ac:dyDescent="0.25">
      <c r="B51" s="20">
        <v>11</v>
      </c>
      <c r="C51" s="32" t="s">
        <v>88</v>
      </c>
      <c r="D51" s="20" t="s">
        <v>34</v>
      </c>
      <c r="E51" s="20" t="s">
        <v>64</v>
      </c>
      <c r="F51" s="20" t="s">
        <v>65</v>
      </c>
      <c r="G51" s="23">
        <v>41760</v>
      </c>
      <c r="H51" s="23">
        <f>G51+60</f>
        <v>41820</v>
      </c>
      <c r="I51" s="23">
        <f>H51+60</f>
        <v>41880</v>
      </c>
      <c r="J51" s="23">
        <f>I51+240</f>
        <v>42120</v>
      </c>
      <c r="K51" s="40">
        <v>80000000</v>
      </c>
      <c r="L51" s="58"/>
      <c r="M51" s="57" t="s">
        <v>105</v>
      </c>
    </row>
    <row r="52" spans="1:39" ht="16.5" customHeight="1" x14ac:dyDescent="0.25">
      <c r="B52" s="20">
        <v>12</v>
      </c>
      <c r="C52" s="52" t="s">
        <v>89</v>
      </c>
      <c r="D52" s="20" t="s">
        <v>39</v>
      </c>
      <c r="E52" s="20" t="s">
        <v>64</v>
      </c>
      <c r="F52" s="20" t="s">
        <v>90</v>
      </c>
      <c r="G52" s="39">
        <v>41685</v>
      </c>
      <c r="H52" s="39">
        <f>G52+60</f>
        <v>41745</v>
      </c>
      <c r="I52" s="39">
        <f t="shared" ref="I52:I54" si="10">H52+30</f>
        <v>41775</v>
      </c>
      <c r="J52" s="39">
        <f t="shared" ref="J52:J54" si="11">I52+60</f>
        <v>41835</v>
      </c>
      <c r="K52" s="31">
        <v>35000000</v>
      </c>
      <c r="L52" s="58"/>
      <c r="M52" s="25"/>
    </row>
    <row r="53" spans="1:39" ht="16.5" customHeight="1" x14ac:dyDescent="0.25">
      <c r="B53" s="20">
        <v>13</v>
      </c>
      <c r="C53" s="52" t="s">
        <v>91</v>
      </c>
      <c r="D53" s="20" t="s">
        <v>39</v>
      </c>
      <c r="E53" s="20" t="s">
        <v>64</v>
      </c>
      <c r="F53" s="20" t="s">
        <v>65</v>
      </c>
      <c r="G53" s="39">
        <v>41699</v>
      </c>
      <c r="H53" s="39">
        <f t="shared" ref="H53" si="12">G53+60</f>
        <v>41759</v>
      </c>
      <c r="I53" s="39">
        <f>H53+30</f>
        <v>41789</v>
      </c>
      <c r="J53" s="39">
        <f t="shared" si="11"/>
        <v>41849</v>
      </c>
      <c r="K53" s="31">
        <v>27300000</v>
      </c>
      <c r="L53" s="58"/>
      <c r="M53" s="25"/>
    </row>
    <row r="54" spans="1:39" ht="28.5" customHeight="1" x14ac:dyDescent="0.25">
      <c r="B54" s="20">
        <v>14</v>
      </c>
      <c r="C54" s="51" t="s">
        <v>92</v>
      </c>
      <c r="D54" s="20" t="s">
        <v>39</v>
      </c>
      <c r="E54" s="20" t="s">
        <v>64</v>
      </c>
      <c r="F54" s="20" t="s">
        <v>90</v>
      </c>
      <c r="G54" s="39">
        <v>41685</v>
      </c>
      <c r="H54" s="39">
        <f>G54+30</f>
        <v>41715</v>
      </c>
      <c r="I54" s="39">
        <f t="shared" si="10"/>
        <v>41745</v>
      </c>
      <c r="J54" s="39">
        <f t="shared" si="11"/>
        <v>41805</v>
      </c>
      <c r="K54" s="31">
        <v>15000000</v>
      </c>
      <c r="L54" s="58"/>
      <c r="M54" s="25"/>
    </row>
    <row r="55" spans="1:39" ht="15" x14ac:dyDescent="0.25">
      <c r="B55" s="20">
        <v>15</v>
      </c>
      <c r="C55" s="64" t="s">
        <v>107</v>
      </c>
      <c r="D55" s="65" t="s">
        <v>110</v>
      </c>
      <c r="E55" s="65" t="s">
        <v>64</v>
      </c>
      <c r="F55" s="65" t="s">
        <v>65</v>
      </c>
      <c r="G55" s="69">
        <v>41760</v>
      </c>
      <c r="H55" s="69">
        <f>G55+60</f>
        <v>41820</v>
      </c>
      <c r="I55" s="69">
        <f>H55+60</f>
        <v>41880</v>
      </c>
      <c r="J55" s="69">
        <f>I55+240</f>
        <v>42120</v>
      </c>
      <c r="K55" s="67">
        <v>35000000</v>
      </c>
      <c r="L55" s="60"/>
      <c r="M55" s="33"/>
    </row>
    <row r="56" spans="1:39" ht="29.25" customHeight="1" x14ac:dyDescent="0.25">
      <c r="B56" s="20">
        <v>9</v>
      </c>
      <c r="C56" s="74" t="s">
        <v>132</v>
      </c>
      <c r="D56" s="70" t="s">
        <v>48</v>
      </c>
      <c r="E56" s="70" t="s">
        <v>64</v>
      </c>
      <c r="F56" s="70" t="s">
        <v>65</v>
      </c>
      <c r="G56" s="72"/>
      <c r="H56" s="72"/>
      <c r="I56" s="72"/>
      <c r="J56" s="72"/>
      <c r="K56" s="78" t="s">
        <v>133</v>
      </c>
      <c r="L56" s="3" t="s">
        <v>119</v>
      </c>
    </row>
    <row r="57" spans="1:39" ht="27.75" customHeight="1" x14ac:dyDescent="0.25">
      <c r="B57" s="20"/>
      <c r="C57" s="74" t="s">
        <v>141</v>
      </c>
      <c r="D57" s="70" t="s">
        <v>48</v>
      </c>
      <c r="E57" s="70" t="s">
        <v>64</v>
      </c>
      <c r="F57" s="70" t="s">
        <v>65</v>
      </c>
      <c r="G57" s="23">
        <v>41821</v>
      </c>
      <c r="H57" s="23">
        <f>G57+60</f>
        <v>41881</v>
      </c>
      <c r="I57" s="23">
        <f>H57+45</f>
        <v>41926</v>
      </c>
      <c r="J57" s="23">
        <f>I57+150</f>
        <v>42076</v>
      </c>
      <c r="K57" s="78">
        <v>20000000</v>
      </c>
      <c r="L57" s="3"/>
    </row>
    <row r="58" spans="1:39" ht="24" customHeight="1" x14ac:dyDescent="0.25">
      <c r="B58" s="20"/>
      <c r="C58" s="74" t="s">
        <v>134</v>
      </c>
      <c r="D58" s="70" t="s">
        <v>110</v>
      </c>
      <c r="E58" s="70" t="s">
        <v>64</v>
      </c>
      <c r="F58" s="70" t="s">
        <v>65</v>
      </c>
      <c r="G58" s="23">
        <v>41791</v>
      </c>
      <c r="H58" s="23">
        <f>G58+60</f>
        <v>41851</v>
      </c>
      <c r="I58" s="23">
        <f>H58+45</f>
        <v>41896</v>
      </c>
      <c r="J58" s="23">
        <f>I58+150</f>
        <v>42046</v>
      </c>
      <c r="K58" s="78">
        <v>10000000</v>
      </c>
      <c r="L58" s="3"/>
    </row>
    <row r="59" spans="1:39" ht="13.5" customHeight="1" x14ac:dyDescent="0.25">
      <c r="B59" s="20"/>
      <c r="C59" s="76" t="s">
        <v>135</v>
      </c>
      <c r="D59" s="20"/>
      <c r="E59" s="20"/>
      <c r="F59" s="20"/>
      <c r="G59" s="39"/>
      <c r="H59" s="39"/>
      <c r="I59" s="39"/>
      <c r="J59" s="39"/>
      <c r="K59" s="31"/>
      <c r="L59" s="3"/>
    </row>
    <row r="60" spans="1:39" ht="13.5" customHeight="1" x14ac:dyDescent="0.25">
      <c r="B60" s="77">
        <v>1</v>
      </c>
      <c r="C60" s="71" t="s">
        <v>136</v>
      </c>
      <c r="D60" s="70" t="s">
        <v>39</v>
      </c>
      <c r="E60" s="70" t="s">
        <v>137</v>
      </c>
      <c r="F60" s="70" t="s">
        <v>138</v>
      </c>
      <c r="G60" s="72"/>
      <c r="H60" s="72"/>
      <c r="I60" s="72"/>
      <c r="J60" s="72"/>
      <c r="K60" s="78">
        <v>50000000</v>
      </c>
      <c r="L60" s="3"/>
    </row>
    <row r="61" spans="1:39" ht="13.5" customHeight="1" x14ac:dyDescent="0.25">
      <c r="B61" s="79">
        <v>2</v>
      </c>
      <c r="C61" s="71" t="s">
        <v>139</v>
      </c>
      <c r="D61" s="71" t="s">
        <v>18</v>
      </c>
      <c r="E61" s="71" t="s">
        <v>137</v>
      </c>
      <c r="F61" s="71" t="s">
        <v>140</v>
      </c>
      <c r="G61" s="71"/>
      <c r="H61" s="71"/>
      <c r="I61" s="71"/>
      <c r="J61" s="71"/>
      <c r="K61" s="78">
        <v>218046488</v>
      </c>
      <c r="L61" s="3" t="s">
        <v>142</v>
      </c>
    </row>
    <row r="62" spans="1:39" s="19" customFormat="1" ht="17.25" customHeight="1" x14ac:dyDescent="0.25">
      <c r="A62" s="1"/>
      <c r="B62" s="75">
        <v>2</v>
      </c>
      <c r="C62" s="71" t="s">
        <v>128</v>
      </c>
      <c r="D62" s="70" t="s">
        <v>18</v>
      </c>
      <c r="E62" s="70" t="s">
        <v>64</v>
      </c>
      <c r="F62" s="70" t="s">
        <v>129</v>
      </c>
      <c r="G62" s="72"/>
      <c r="H62" s="72"/>
      <c r="I62" s="72"/>
      <c r="J62" s="72"/>
      <c r="K62" s="78" t="s">
        <v>130</v>
      </c>
      <c r="L62" s="82" t="s">
        <v>131</v>
      </c>
      <c r="M62" s="3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</sheetData>
  <mergeCells count="14">
    <mergeCell ref="M7:M9"/>
    <mergeCell ref="K7:K9"/>
    <mergeCell ref="L7:L9"/>
    <mergeCell ref="G33:J33"/>
    <mergeCell ref="B1:K1"/>
    <mergeCell ref="B2:K2"/>
    <mergeCell ref="B3:K3"/>
    <mergeCell ref="B5:K5"/>
    <mergeCell ref="D7:D9"/>
    <mergeCell ref="E7:E9"/>
    <mergeCell ref="F7:F9"/>
    <mergeCell ref="G7:G9"/>
    <mergeCell ref="I7:I9"/>
    <mergeCell ref="J7:J9"/>
  </mergeCells>
  <printOptions horizontalCentered="1" verticalCentered="1"/>
  <pageMargins left="0" right="0" top="0" bottom="0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abSelected="1" zoomScale="106" zoomScaleNormal="106" workbookViewId="0">
      <selection activeCell="O9" sqref="O9"/>
    </sheetView>
  </sheetViews>
  <sheetFormatPr baseColWidth="10" defaultColWidth="9.7109375" defaultRowHeight="13.5" customHeight="1" x14ac:dyDescent="0.25"/>
  <cols>
    <col min="1" max="1" width="4.28515625" style="1" customWidth="1"/>
    <col min="2" max="2" width="6" style="55" bestFit="1" customWidth="1"/>
    <col min="3" max="3" width="55.5703125" style="98" customWidth="1"/>
    <col min="4" max="4" width="9.7109375" style="55"/>
    <col min="5" max="5" width="11.5703125" style="55" customWidth="1"/>
    <col min="6" max="6" width="12.5703125" style="55" customWidth="1"/>
    <col min="7" max="7" width="11" style="55" bestFit="1" customWidth="1"/>
    <col min="8" max="8" width="15.42578125" style="55" customWidth="1"/>
    <col min="9" max="9" width="11.28515625" style="55" bestFit="1" customWidth="1"/>
    <col min="10" max="10" width="11" style="55" bestFit="1" customWidth="1"/>
    <col min="11" max="26" width="9.7109375" style="1"/>
    <col min="27" max="16384" width="9.7109375" style="3"/>
  </cols>
  <sheetData>
    <row r="1" spans="1:26" ht="15.75" x14ac:dyDescent="0.25">
      <c r="B1" s="119" t="s">
        <v>0</v>
      </c>
      <c r="C1" s="119"/>
      <c r="D1" s="119"/>
      <c r="E1" s="119"/>
      <c r="F1" s="119"/>
      <c r="G1" s="119"/>
      <c r="H1" s="119"/>
      <c r="I1" s="119"/>
      <c r="J1" s="119"/>
    </row>
    <row r="2" spans="1:26" ht="15.75" x14ac:dyDescent="0.25">
      <c r="B2" s="119" t="s">
        <v>1</v>
      </c>
      <c r="C2" s="119"/>
      <c r="D2" s="119"/>
      <c r="E2" s="119"/>
      <c r="F2" s="119"/>
      <c r="G2" s="119"/>
      <c r="H2" s="119"/>
      <c r="I2" s="119"/>
      <c r="J2" s="119"/>
    </row>
    <row r="3" spans="1:26" ht="15.75" x14ac:dyDescent="0.25">
      <c r="B3" s="119" t="s">
        <v>2</v>
      </c>
      <c r="C3" s="119"/>
      <c r="D3" s="119"/>
      <c r="E3" s="119"/>
      <c r="F3" s="119"/>
      <c r="G3" s="119"/>
      <c r="H3" s="119"/>
      <c r="I3" s="119"/>
      <c r="J3" s="119"/>
    </row>
    <row r="5" spans="1:26" ht="18.75" x14ac:dyDescent="0.25">
      <c r="B5" s="120" t="s">
        <v>157</v>
      </c>
      <c r="C5" s="120"/>
      <c r="D5" s="120"/>
      <c r="E5" s="120"/>
      <c r="F5" s="120"/>
      <c r="G5" s="120"/>
      <c r="H5" s="120"/>
      <c r="I5" s="120"/>
      <c r="J5" s="120"/>
    </row>
    <row r="6" spans="1:26" ht="13.5" customHeight="1" thickBot="1" x14ac:dyDescent="0.3"/>
    <row r="7" spans="1:26" ht="15" customHeight="1" x14ac:dyDescent="0.25">
      <c r="B7" s="88"/>
      <c r="C7" s="97"/>
      <c r="D7" s="124" t="s">
        <v>4</v>
      </c>
      <c r="E7" s="124" t="s">
        <v>5</v>
      </c>
      <c r="F7" s="124" t="s">
        <v>6</v>
      </c>
      <c r="G7" s="124" t="s">
        <v>7</v>
      </c>
      <c r="H7" s="124" t="s">
        <v>153</v>
      </c>
      <c r="I7" s="124" t="s">
        <v>9</v>
      </c>
      <c r="J7" s="124" t="s">
        <v>10</v>
      </c>
    </row>
    <row r="8" spans="1:26" ht="15" x14ac:dyDescent="0.25">
      <c r="B8" s="89" t="s">
        <v>13</v>
      </c>
      <c r="C8" s="96" t="s">
        <v>14</v>
      </c>
      <c r="D8" s="122"/>
      <c r="E8" s="122"/>
      <c r="F8" s="122"/>
      <c r="G8" s="122"/>
      <c r="H8" s="122"/>
      <c r="I8" s="122"/>
      <c r="J8" s="122"/>
    </row>
    <row r="9" spans="1:26" ht="43.5" customHeight="1" x14ac:dyDescent="0.25">
      <c r="B9" s="90"/>
      <c r="C9" s="99"/>
      <c r="D9" s="123"/>
      <c r="E9" s="123"/>
      <c r="F9" s="123"/>
      <c r="G9" s="123"/>
      <c r="H9" s="123"/>
      <c r="I9" s="123"/>
      <c r="J9" s="123"/>
    </row>
    <row r="10" spans="1:26" s="19" customFormat="1" ht="15" x14ac:dyDescent="0.25">
      <c r="A10" s="1"/>
      <c r="B10" s="91"/>
      <c r="C10" s="100" t="s">
        <v>16</v>
      </c>
      <c r="D10" s="15"/>
      <c r="E10" s="16"/>
      <c r="F10" s="16"/>
      <c r="G10" s="15"/>
      <c r="H10" s="16"/>
      <c r="I10" s="15"/>
      <c r="J10" s="1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x14ac:dyDescent="0.25">
      <c r="B11" s="92">
        <v>1</v>
      </c>
      <c r="C11" s="30" t="s">
        <v>17</v>
      </c>
      <c r="D11" s="22" t="s">
        <v>18</v>
      </c>
      <c r="E11" s="22" t="s">
        <v>19</v>
      </c>
      <c r="F11" s="22" t="s">
        <v>20</v>
      </c>
      <c r="G11" s="84">
        <v>41806</v>
      </c>
      <c r="H11" s="84">
        <f>G11+60</f>
        <v>41866</v>
      </c>
      <c r="I11" s="84">
        <f>H11+45</f>
        <v>41911</v>
      </c>
      <c r="J11" s="84">
        <f>I11+150</f>
        <v>42061</v>
      </c>
    </row>
    <row r="12" spans="1:26" ht="15" x14ac:dyDescent="0.25">
      <c r="B12" s="93">
        <f>B11+1</f>
        <v>2</v>
      </c>
      <c r="C12" s="101" t="s">
        <v>116</v>
      </c>
      <c r="D12" s="75" t="s">
        <v>48</v>
      </c>
      <c r="E12" s="83" t="s">
        <v>19</v>
      </c>
      <c r="F12" s="83" t="s">
        <v>20</v>
      </c>
      <c r="G12" s="84">
        <v>41821</v>
      </c>
      <c r="H12" s="84">
        <f>G12+60</f>
        <v>41881</v>
      </c>
      <c r="I12" s="84">
        <f>H12+45</f>
        <v>41926</v>
      </c>
      <c r="J12" s="84">
        <f>I12+150</f>
        <v>42076</v>
      </c>
    </row>
    <row r="13" spans="1:26" ht="15" x14ac:dyDescent="0.25">
      <c r="B13" s="92">
        <v>3</v>
      </c>
      <c r="C13" s="30" t="s">
        <v>25</v>
      </c>
      <c r="D13" s="22" t="s">
        <v>26</v>
      </c>
      <c r="E13" s="22" t="s">
        <v>19</v>
      </c>
      <c r="F13" s="22" t="s">
        <v>20</v>
      </c>
      <c r="G13" s="23">
        <v>41913</v>
      </c>
      <c r="H13" s="23">
        <f>G13+45</f>
        <v>41958</v>
      </c>
      <c r="I13" s="23">
        <f>H13+30</f>
        <v>41988</v>
      </c>
      <c r="J13" s="23">
        <f>I13+90</f>
        <v>42078</v>
      </c>
    </row>
    <row r="14" spans="1:26" ht="25.5" x14ac:dyDescent="0.25">
      <c r="B14" s="93">
        <f t="shared" ref="B14" si="0">B13+1</f>
        <v>4</v>
      </c>
      <c r="C14" s="30" t="s">
        <v>28</v>
      </c>
      <c r="D14" s="22" t="s">
        <v>29</v>
      </c>
      <c r="E14" s="22" t="s">
        <v>19</v>
      </c>
      <c r="F14" s="22" t="s">
        <v>30</v>
      </c>
      <c r="G14" s="23">
        <v>41852</v>
      </c>
      <c r="H14" s="23">
        <f>G14+120</f>
        <v>41972</v>
      </c>
      <c r="I14" s="23">
        <f t="shared" ref="I14:I18" si="1">H14+30</f>
        <v>42002</v>
      </c>
      <c r="J14" s="23">
        <f>I14+720</f>
        <v>42722</v>
      </c>
    </row>
    <row r="15" spans="1:26" ht="15" x14ac:dyDescent="0.25">
      <c r="B15" s="92">
        <v>5</v>
      </c>
      <c r="C15" s="30" t="s">
        <v>31</v>
      </c>
      <c r="D15" s="22" t="s">
        <v>29</v>
      </c>
      <c r="E15" s="22" t="s">
        <v>19</v>
      </c>
      <c r="F15" s="22" t="s">
        <v>30</v>
      </c>
      <c r="G15" s="23">
        <v>41852</v>
      </c>
      <c r="H15" s="23">
        <f>G15+120</f>
        <v>41972</v>
      </c>
      <c r="I15" s="23">
        <f>H15+45</f>
        <v>42017</v>
      </c>
      <c r="J15" s="23">
        <f>I15+270</f>
        <v>42287</v>
      </c>
    </row>
    <row r="16" spans="1:26" ht="15" x14ac:dyDescent="0.25">
      <c r="B16" s="93">
        <v>6</v>
      </c>
      <c r="C16" s="102" t="s">
        <v>152</v>
      </c>
      <c r="D16" s="86" t="s">
        <v>34</v>
      </c>
      <c r="E16" s="86" t="s">
        <v>24</v>
      </c>
      <c r="F16" s="86" t="s">
        <v>20</v>
      </c>
      <c r="G16" s="87">
        <v>41927</v>
      </c>
      <c r="H16" s="87">
        <f>G16+60</f>
        <v>41987</v>
      </c>
      <c r="I16" s="87">
        <f t="shared" si="1"/>
        <v>42017</v>
      </c>
      <c r="J16" s="87">
        <f>I16+320</f>
        <v>42337</v>
      </c>
    </row>
    <row r="17" spans="1:26" ht="13.5" customHeight="1" x14ac:dyDescent="0.25">
      <c r="B17" s="92">
        <v>7</v>
      </c>
      <c r="C17" s="54" t="s">
        <v>38</v>
      </c>
      <c r="D17" s="20" t="s">
        <v>39</v>
      </c>
      <c r="E17" s="20" t="s">
        <v>24</v>
      </c>
      <c r="F17" s="20" t="s">
        <v>20</v>
      </c>
      <c r="G17" s="23">
        <v>41913</v>
      </c>
      <c r="H17" s="23">
        <f t="shared" ref="H17:H18" si="2">G17+45</f>
        <v>41958</v>
      </c>
      <c r="I17" s="23">
        <f t="shared" si="1"/>
        <v>41988</v>
      </c>
      <c r="J17" s="23">
        <f>I17+240</f>
        <v>42228</v>
      </c>
    </row>
    <row r="18" spans="1:26" ht="13.5" customHeight="1" x14ac:dyDescent="0.25">
      <c r="B18" s="93">
        <v>8</v>
      </c>
      <c r="C18" s="54" t="s">
        <v>41</v>
      </c>
      <c r="D18" s="20" t="s">
        <v>39</v>
      </c>
      <c r="E18" s="20" t="s">
        <v>24</v>
      </c>
      <c r="F18" s="20" t="s">
        <v>20</v>
      </c>
      <c r="G18" s="23">
        <v>41974</v>
      </c>
      <c r="H18" s="23">
        <f t="shared" si="2"/>
        <v>42019</v>
      </c>
      <c r="I18" s="23">
        <f t="shared" si="1"/>
        <v>42049</v>
      </c>
      <c r="J18" s="23">
        <f t="shared" ref="J18" si="3">I18+90</f>
        <v>42139</v>
      </c>
    </row>
    <row r="19" spans="1:26" ht="13.5" customHeight="1" x14ac:dyDescent="0.25">
      <c r="B19" s="92">
        <v>9</v>
      </c>
      <c r="C19" s="102" t="s">
        <v>143</v>
      </c>
      <c r="D19" s="86" t="s">
        <v>34</v>
      </c>
      <c r="E19" s="86" t="s">
        <v>24</v>
      </c>
      <c r="F19" s="86" t="s">
        <v>20</v>
      </c>
      <c r="G19" s="87">
        <v>41852</v>
      </c>
      <c r="H19" s="87">
        <f>G19+60</f>
        <v>41912</v>
      </c>
      <c r="I19" s="87">
        <f>H19+60</f>
        <v>41972</v>
      </c>
      <c r="J19" s="87">
        <f>I19+240</f>
        <v>42212</v>
      </c>
    </row>
    <row r="20" spans="1:26" ht="13.5" customHeight="1" x14ac:dyDescent="0.25">
      <c r="B20" s="93">
        <v>10</v>
      </c>
      <c r="C20" s="102" t="s">
        <v>144</v>
      </c>
      <c r="D20" s="86" t="s">
        <v>34</v>
      </c>
      <c r="E20" s="86" t="s">
        <v>24</v>
      </c>
      <c r="F20" s="86" t="s">
        <v>20</v>
      </c>
      <c r="G20" s="87">
        <v>41861</v>
      </c>
      <c r="H20" s="87">
        <f t="shared" ref="H20:H22" si="4">G20+60</f>
        <v>41921</v>
      </c>
      <c r="I20" s="87">
        <f t="shared" ref="I20:I22" si="5">H20+60</f>
        <v>41981</v>
      </c>
      <c r="J20" s="87">
        <f t="shared" ref="J20:J22" si="6">I20+240</f>
        <v>42221</v>
      </c>
    </row>
    <row r="21" spans="1:26" ht="13.5" customHeight="1" x14ac:dyDescent="0.25">
      <c r="B21" s="92">
        <v>11</v>
      </c>
      <c r="C21" s="102" t="s">
        <v>145</v>
      </c>
      <c r="D21" s="86" t="s">
        <v>34</v>
      </c>
      <c r="E21" s="86" t="s">
        <v>24</v>
      </c>
      <c r="F21" s="86" t="s">
        <v>20</v>
      </c>
      <c r="G21" s="87">
        <v>41871</v>
      </c>
      <c r="H21" s="87">
        <f t="shared" si="4"/>
        <v>41931</v>
      </c>
      <c r="I21" s="87">
        <f t="shared" si="5"/>
        <v>41991</v>
      </c>
      <c r="J21" s="87">
        <f t="shared" si="6"/>
        <v>42231</v>
      </c>
    </row>
    <row r="22" spans="1:26" ht="24" customHeight="1" x14ac:dyDescent="0.25">
      <c r="B22" s="93">
        <v>12</v>
      </c>
      <c r="C22" s="102" t="s">
        <v>146</v>
      </c>
      <c r="D22" s="86" t="s">
        <v>34</v>
      </c>
      <c r="E22" s="86" t="s">
        <v>24</v>
      </c>
      <c r="F22" s="86" t="s">
        <v>20</v>
      </c>
      <c r="G22" s="87">
        <v>41881</v>
      </c>
      <c r="H22" s="87">
        <f t="shared" si="4"/>
        <v>41941</v>
      </c>
      <c r="I22" s="87">
        <f t="shared" si="5"/>
        <v>42001</v>
      </c>
      <c r="J22" s="87">
        <f t="shared" si="6"/>
        <v>42241</v>
      </c>
    </row>
    <row r="23" spans="1:26" s="19" customFormat="1" ht="24" customHeight="1" x14ac:dyDescent="0.25">
      <c r="A23" s="1"/>
      <c r="B23" s="94"/>
      <c r="C23" s="103" t="s">
        <v>42</v>
      </c>
      <c r="D23" s="34"/>
      <c r="E23" s="34"/>
      <c r="F23" s="34"/>
      <c r="G23" s="36"/>
      <c r="H23" s="36"/>
      <c r="I23" s="36"/>
      <c r="J23" s="3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x14ac:dyDescent="0.25">
      <c r="B24" s="92">
        <v>1</v>
      </c>
      <c r="C24" s="54" t="s">
        <v>43</v>
      </c>
      <c r="D24" s="20" t="s">
        <v>44</v>
      </c>
      <c r="E24" s="20" t="s">
        <v>45</v>
      </c>
      <c r="F24" s="20" t="s">
        <v>30</v>
      </c>
      <c r="G24" s="85">
        <v>41672</v>
      </c>
      <c r="H24" s="85">
        <v>41763</v>
      </c>
      <c r="I24" s="85">
        <v>41821</v>
      </c>
      <c r="J24" s="39">
        <v>41945</v>
      </c>
    </row>
    <row r="25" spans="1:26" ht="13.5" customHeight="1" x14ac:dyDescent="0.25">
      <c r="B25" s="92">
        <f>B24+1</f>
        <v>2</v>
      </c>
      <c r="C25" s="54" t="s">
        <v>47</v>
      </c>
      <c r="D25" s="20" t="s">
        <v>48</v>
      </c>
      <c r="E25" s="20" t="s">
        <v>49</v>
      </c>
      <c r="F25" s="20" t="s">
        <v>30</v>
      </c>
      <c r="G25" s="84">
        <v>41760</v>
      </c>
      <c r="H25" s="84">
        <f>G25+60</f>
        <v>41820</v>
      </c>
      <c r="I25" s="84">
        <f t="shared" ref="I25:I28" si="7">H25+30</f>
        <v>41850</v>
      </c>
      <c r="J25" s="23">
        <f>I25+90</f>
        <v>41940</v>
      </c>
    </row>
    <row r="26" spans="1:26" ht="15" x14ac:dyDescent="0.25">
      <c r="B26" s="92">
        <f t="shared" ref="B26:B38" si="8">B25+1</f>
        <v>3</v>
      </c>
      <c r="C26" s="54" t="s">
        <v>50</v>
      </c>
      <c r="D26" s="20" t="s">
        <v>39</v>
      </c>
      <c r="E26" s="20" t="s">
        <v>45</v>
      </c>
      <c r="F26" s="20" t="s">
        <v>30</v>
      </c>
      <c r="G26" s="84">
        <v>41944</v>
      </c>
      <c r="H26" s="84">
        <f>G26+90</f>
        <v>42034</v>
      </c>
      <c r="I26" s="84">
        <f t="shared" si="7"/>
        <v>42064</v>
      </c>
      <c r="J26" s="23">
        <f>I26+90</f>
        <v>42154</v>
      </c>
    </row>
    <row r="27" spans="1:26" ht="13.5" customHeight="1" x14ac:dyDescent="0.25">
      <c r="B27" s="92">
        <f t="shared" si="8"/>
        <v>4</v>
      </c>
      <c r="C27" s="54" t="s">
        <v>53</v>
      </c>
      <c r="D27" s="20" t="s">
        <v>39</v>
      </c>
      <c r="E27" s="20" t="s">
        <v>45</v>
      </c>
      <c r="F27" s="20" t="s">
        <v>20</v>
      </c>
      <c r="G27" s="84">
        <v>41852</v>
      </c>
      <c r="H27" s="84">
        <f t="shared" ref="H27" si="9">G27+60</f>
        <v>41912</v>
      </c>
      <c r="I27" s="84">
        <f t="shared" si="7"/>
        <v>41942</v>
      </c>
      <c r="J27" s="23">
        <f>I27+90</f>
        <v>42032</v>
      </c>
    </row>
    <row r="28" spans="1:26" ht="13.5" customHeight="1" x14ac:dyDescent="0.25">
      <c r="B28" s="93">
        <f t="shared" si="8"/>
        <v>5</v>
      </c>
      <c r="C28" s="101" t="s">
        <v>114</v>
      </c>
      <c r="D28" s="75" t="s">
        <v>55</v>
      </c>
      <c r="E28" s="75" t="s">
        <v>45</v>
      </c>
      <c r="F28" s="75" t="s">
        <v>20</v>
      </c>
      <c r="G28" s="84">
        <v>41791</v>
      </c>
      <c r="H28" s="84">
        <f t="shared" ref="H28" si="10">G28+45</f>
        <v>41836</v>
      </c>
      <c r="I28" s="84">
        <f t="shared" si="7"/>
        <v>41866</v>
      </c>
      <c r="J28" s="84">
        <f>I28+60</f>
        <v>41926</v>
      </c>
    </row>
    <row r="29" spans="1:26" ht="13.5" customHeight="1" x14ac:dyDescent="0.25">
      <c r="B29" s="93">
        <f t="shared" si="8"/>
        <v>6</v>
      </c>
      <c r="C29" s="101" t="s">
        <v>58</v>
      </c>
      <c r="D29" s="75" t="s">
        <v>55</v>
      </c>
      <c r="E29" s="75" t="s">
        <v>45</v>
      </c>
      <c r="F29" s="75" t="s">
        <v>30</v>
      </c>
      <c r="G29" s="84" t="s">
        <v>59</v>
      </c>
      <c r="H29" s="84">
        <v>41686</v>
      </c>
      <c r="I29" s="84">
        <f t="shared" ref="I29:I30" si="11">H29+30</f>
        <v>41716</v>
      </c>
      <c r="J29" s="84">
        <f>I29+60</f>
        <v>41776</v>
      </c>
    </row>
    <row r="30" spans="1:26" ht="13.5" customHeight="1" x14ac:dyDescent="0.25">
      <c r="B30" s="92">
        <f t="shared" si="8"/>
        <v>7</v>
      </c>
      <c r="C30" s="54" t="s">
        <v>61</v>
      </c>
      <c r="D30" s="20" t="s">
        <v>26</v>
      </c>
      <c r="E30" s="20" t="s">
        <v>45</v>
      </c>
      <c r="F30" s="20" t="s">
        <v>30</v>
      </c>
      <c r="G30" s="84">
        <v>41944</v>
      </c>
      <c r="H30" s="84">
        <f t="shared" ref="H30" si="12">G30+60</f>
        <v>42004</v>
      </c>
      <c r="I30" s="84">
        <f t="shared" si="11"/>
        <v>42034</v>
      </c>
      <c r="J30" s="23">
        <f>I30+120</f>
        <v>42154</v>
      </c>
    </row>
    <row r="31" spans="1:26" ht="15" x14ac:dyDescent="0.25">
      <c r="B31" s="92">
        <f t="shared" si="8"/>
        <v>8</v>
      </c>
      <c r="C31" s="54" t="s">
        <v>147</v>
      </c>
      <c r="D31" s="20" t="s">
        <v>34</v>
      </c>
      <c r="E31" s="20" t="s">
        <v>45</v>
      </c>
      <c r="F31" s="20" t="s">
        <v>20</v>
      </c>
      <c r="G31" s="84">
        <v>41998</v>
      </c>
      <c r="H31" s="84">
        <f t="shared" ref="H31" si="13">G31+45</f>
        <v>42043</v>
      </c>
      <c r="I31" s="84">
        <f>H31+60</f>
        <v>42103</v>
      </c>
      <c r="J31" s="23">
        <f>I31+60</f>
        <v>42163</v>
      </c>
    </row>
    <row r="32" spans="1:26" ht="25.5" x14ac:dyDescent="0.25">
      <c r="B32" s="92">
        <f t="shared" si="8"/>
        <v>9</v>
      </c>
      <c r="C32" s="54" t="s">
        <v>151</v>
      </c>
      <c r="D32" s="20" t="s">
        <v>34</v>
      </c>
      <c r="E32" s="20" t="s">
        <v>45</v>
      </c>
      <c r="F32" s="20" t="s">
        <v>20</v>
      </c>
      <c r="G32" s="84">
        <v>41932</v>
      </c>
      <c r="H32" s="84">
        <f>G32+45</f>
        <v>41977</v>
      </c>
      <c r="I32" s="84">
        <f t="shared" ref="I32:I36" si="14">H32+60</f>
        <v>42037</v>
      </c>
      <c r="J32" s="23">
        <f>I32+90</f>
        <v>42127</v>
      </c>
    </row>
    <row r="33" spans="1:26" ht="25.5" x14ac:dyDescent="0.25">
      <c r="B33" s="92">
        <f t="shared" si="8"/>
        <v>10</v>
      </c>
      <c r="C33" s="54" t="s">
        <v>154</v>
      </c>
      <c r="D33" s="20" t="s">
        <v>48</v>
      </c>
      <c r="E33" s="20" t="s">
        <v>45</v>
      </c>
      <c r="F33" s="20" t="s">
        <v>30</v>
      </c>
      <c r="G33" s="84">
        <v>41932</v>
      </c>
      <c r="H33" s="84">
        <f t="shared" ref="H33:H35" si="15">G33+45</f>
        <v>41977</v>
      </c>
      <c r="I33" s="84">
        <f>H33+40</f>
        <v>42017</v>
      </c>
      <c r="J33" s="23">
        <f>I33+75</f>
        <v>42092</v>
      </c>
    </row>
    <row r="34" spans="1:26" ht="15" x14ac:dyDescent="0.25">
      <c r="B34" s="92">
        <f t="shared" si="8"/>
        <v>11</v>
      </c>
      <c r="C34" s="54" t="s">
        <v>155</v>
      </c>
      <c r="D34" s="20" t="s">
        <v>48</v>
      </c>
      <c r="E34" s="20" t="s">
        <v>45</v>
      </c>
      <c r="F34" s="20" t="s">
        <v>30</v>
      </c>
      <c r="G34" s="84">
        <v>41968</v>
      </c>
      <c r="H34" s="84">
        <f t="shared" si="15"/>
        <v>42013</v>
      </c>
      <c r="I34" s="84">
        <f t="shared" ref="I34:I35" si="16">H34+40</f>
        <v>42053</v>
      </c>
      <c r="J34" s="23">
        <f t="shared" ref="J34:J35" si="17">I34+75</f>
        <v>42128</v>
      </c>
    </row>
    <row r="35" spans="1:26" ht="15" x14ac:dyDescent="0.25">
      <c r="B35" s="92">
        <f t="shared" si="8"/>
        <v>12</v>
      </c>
      <c r="C35" s="54" t="s">
        <v>156</v>
      </c>
      <c r="D35" s="20" t="s">
        <v>48</v>
      </c>
      <c r="E35" s="20" t="s">
        <v>45</v>
      </c>
      <c r="F35" s="20" t="s">
        <v>20</v>
      </c>
      <c r="G35" s="84">
        <v>41902</v>
      </c>
      <c r="H35" s="84">
        <f t="shared" si="15"/>
        <v>41947</v>
      </c>
      <c r="I35" s="84">
        <f t="shared" si="16"/>
        <v>41987</v>
      </c>
      <c r="J35" s="23">
        <f t="shared" si="17"/>
        <v>42062</v>
      </c>
    </row>
    <row r="36" spans="1:26" ht="15" x14ac:dyDescent="0.25">
      <c r="B36" s="92">
        <f t="shared" si="8"/>
        <v>13</v>
      </c>
      <c r="C36" s="54" t="s">
        <v>148</v>
      </c>
      <c r="D36" s="20" t="s">
        <v>34</v>
      </c>
      <c r="E36" s="20" t="s">
        <v>45</v>
      </c>
      <c r="F36" s="20" t="s">
        <v>20</v>
      </c>
      <c r="G36" s="23">
        <v>41944</v>
      </c>
      <c r="H36" s="23">
        <f>G36+45</f>
        <v>41989</v>
      </c>
      <c r="I36" s="23">
        <f t="shared" si="14"/>
        <v>42049</v>
      </c>
      <c r="J36" s="23">
        <f>I36+90</f>
        <v>42139</v>
      </c>
    </row>
    <row r="37" spans="1:26" ht="15" x14ac:dyDescent="0.25">
      <c r="B37" s="92">
        <f t="shared" si="8"/>
        <v>14</v>
      </c>
      <c r="C37" s="54" t="s">
        <v>150</v>
      </c>
      <c r="D37" s="20" t="s">
        <v>34</v>
      </c>
      <c r="E37" s="20" t="s">
        <v>45</v>
      </c>
      <c r="F37" s="20" t="s">
        <v>20</v>
      </c>
      <c r="G37" s="23">
        <v>42062</v>
      </c>
      <c r="H37" s="23">
        <f t="shared" ref="H37" si="18">G37+45</f>
        <v>42107</v>
      </c>
      <c r="I37" s="23">
        <f t="shared" ref="I37" si="19">H37+60</f>
        <v>42167</v>
      </c>
      <c r="J37" s="23">
        <f>I37+90</f>
        <v>42257</v>
      </c>
    </row>
    <row r="38" spans="1:26" ht="38.25" x14ac:dyDescent="0.25">
      <c r="B38" s="92">
        <f t="shared" si="8"/>
        <v>15</v>
      </c>
      <c r="C38" s="54" t="s">
        <v>149</v>
      </c>
      <c r="D38" s="20" t="s">
        <v>34</v>
      </c>
      <c r="E38" s="20" t="s">
        <v>45</v>
      </c>
      <c r="F38" s="20" t="s">
        <v>30</v>
      </c>
      <c r="G38" s="23">
        <v>41944</v>
      </c>
      <c r="H38" s="23">
        <f>G38+60</f>
        <v>42004</v>
      </c>
      <c r="I38" s="23">
        <f t="shared" ref="I38" si="20">H38+60</f>
        <v>42064</v>
      </c>
      <c r="J38" s="23">
        <f>I38+120</f>
        <v>42184</v>
      </c>
    </row>
    <row r="39" spans="1:26" s="19" customFormat="1" ht="17.25" customHeight="1" x14ac:dyDescent="0.25">
      <c r="A39" s="1"/>
      <c r="B39" s="95"/>
      <c r="C39" s="103" t="s">
        <v>62</v>
      </c>
      <c r="D39" s="34"/>
      <c r="E39" s="34"/>
      <c r="F39" s="34"/>
      <c r="G39" s="36"/>
      <c r="H39" s="36"/>
      <c r="I39" s="36"/>
      <c r="J39" s="3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B40" s="93">
        <v>1</v>
      </c>
      <c r="C40" s="101" t="s">
        <v>66</v>
      </c>
      <c r="D40" s="75" t="s">
        <v>55</v>
      </c>
      <c r="E40" s="75" t="s">
        <v>64</v>
      </c>
      <c r="F40" s="75" t="s">
        <v>65</v>
      </c>
      <c r="G40" s="85" t="s">
        <v>59</v>
      </c>
      <c r="H40" s="85">
        <v>41707</v>
      </c>
      <c r="I40" s="85">
        <v>41699</v>
      </c>
      <c r="J40" s="85">
        <v>41744</v>
      </c>
    </row>
    <row r="41" spans="1:26" ht="13.5" customHeight="1" x14ac:dyDescent="0.25">
      <c r="B41" s="93">
        <v>2</v>
      </c>
      <c r="C41" s="101" t="s">
        <v>68</v>
      </c>
      <c r="D41" s="75" t="s">
        <v>55</v>
      </c>
      <c r="E41" s="75" t="s">
        <v>64</v>
      </c>
      <c r="F41" s="75" t="s">
        <v>65</v>
      </c>
      <c r="G41" s="104">
        <v>41682</v>
      </c>
      <c r="H41" s="105">
        <v>41832</v>
      </c>
      <c r="I41" s="105">
        <v>41852</v>
      </c>
      <c r="J41" s="105">
        <v>41913</v>
      </c>
    </row>
    <row r="42" spans="1:26" ht="13.5" customHeight="1" x14ac:dyDescent="0.25">
      <c r="B42" s="93">
        <v>3</v>
      </c>
      <c r="C42" s="101" t="s">
        <v>70</v>
      </c>
      <c r="D42" s="75" t="s">
        <v>71</v>
      </c>
      <c r="E42" s="75" t="s">
        <v>72</v>
      </c>
      <c r="F42" s="75" t="s">
        <v>73</v>
      </c>
      <c r="G42" s="84" t="s">
        <v>59</v>
      </c>
      <c r="H42" s="85">
        <v>41774</v>
      </c>
      <c r="I42" s="85">
        <v>41791</v>
      </c>
      <c r="J42" s="85">
        <v>42155</v>
      </c>
    </row>
    <row r="43" spans="1:26" ht="13.5" customHeight="1" x14ac:dyDescent="0.2">
      <c r="B43" s="93">
        <v>4</v>
      </c>
      <c r="C43" s="101" t="s">
        <v>75</v>
      </c>
      <c r="D43" s="75" t="s">
        <v>55</v>
      </c>
      <c r="E43" s="75" t="s">
        <v>72</v>
      </c>
      <c r="F43" s="75" t="s">
        <v>73</v>
      </c>
      <c r="G43" s="84" t="s">
        <v>59</v>
      </c>
      <c r="H43" s="106">
        <v>41774</v>
      </c>
      <c r="I43" s="85">
        <v>41791</v>
      </c>
      <c r="J43" s="85">
        <v>42155</v>
      </c>
    </row>
    <row r="44" spans="1:26" ht="13.5" customHeight="1" x14ac:dyDescent="0.25">
      <c r="B44" s="93">
        <v>5</v>
      </c>
      <c r="C44" s="101" t="s">
        <v>77</v>
      </c>
      <c r="D44" s="75" t="s">
        <v>55</v>
      </c>
      <c r="E44" s="75" t="s">
        <v>72</v>
      </c>
      <c r="F44" s="75" t="s">
        <v>73</v>
      </c>
      <c r="G44" s="84" t="s">
        <v>59</v>
      </c>
      <c r="H44" s="85">
        <v>41774</v>
      </c>
      <c r="I44" s="85">
        <v>41791</v>
      </c>
      <c r="J44" s="85">
        <v>42155</v>
      </c>
    </row>
    <row r="45" spans="1:26" ht="24" customHeight="1" x14ac:dyDescent="0.25">
      <c r="B45" s="93">
        <v>6</v>
      </c>
      <c r="C45" s="51" t="s">
        <v>82</v>
      </c>
      <c r="D45" s="20" t="s">
        <v>48</v>
      </c>
      <c r="E45" s="20" t="s">
        <v>83</v>
      </c>
      <c r="F45" s="75" t="s">
        <v>65</v>
      </c>
      <c r="G45" s="85">
        <v>41913</v>
      </c>
      <c r="H45" s="85">
        <f>G45+30*8</f>
        <v>42153</v>
      </c>
      <c r="I45" s="85">
        <f>H45+30</f>
        <v>42183</v>
      </c>
      <c r="J45" s="85">
        <f>I45+30*9</f>
        <v>42453</v>
      </c>
    </row>
    <row r="46" spans="1:26" ht="28.5" customHeight="1" x14ac:dyDescent="0.25">
      <c r="B46" s="93">
        <v>7</v>
      </c>
      <c r="C46" s="54" t="s">
        <v>86</v>
      </c>
      <c r="D46" s="20" t="s">
        <v>48</v>
      </c>
      <c r="E46" s="20" t="s">
        <v>64</v>
      </c>
      <c r="F46" s="20" t="s">
        <v>65</v>
      </c>
      <c r="G46" s="85">
        <v>41913</v>
      </c>
      <c r="H46" s="85">
        <f>G46+30*5</f>
        <v>42063</v>
      </c>
      <c r="I46" s="85">
        <f>H46+30</f>
        <v>42093</v>
      </c>
      <c r="J46" s="85">
        <f>I46+30*4</f>
        <v>42213</v>
      </c>
    </row>
    <row r="47" spans="1:26" ht="16.5" customHeight="1" x14ac:dyDescent="0.25">
      <c r="B47" s="93">
        <v>8</v>
      </c>
      <c r="C47" s="51" t="s">
        <v>89</v>
      </c>
      <c r="D47" s="20" t="s">
        <v>39</v>
      </c>
      <c r="E47" s="20" t="s">
        <v>64</v>
      </c>
      <c r="F47" s="20" t="s">
        <v>90</v>
      </c>
      <c r="G47" s="85">
        <v>41958</v>
      </c>
      <c r="H47" s="85">
        <f>G47+60</f>
        <v>42018</v>
      </c>
      <c r="I47" s="85">
        <f t="shared" ref="I47:I49" si="21">H47+30</f>
        <v>42048</v>
      </c>
      <c r="J47" s="85">
        <f t="shared" ref="J47:J49" si="22">I47+60</f>
        <v>42108</v>
      </c>
    </row>
    <row r="48" spans="1:26" ht="16.5" customHeight="1" x14ac:dyDescent="0.25">
      <c r="B48" s="93">
        <v>9</v>
      </c>
      <c r="C48" s="51" t="s">
        <v>91</v>
      </c>
      <c r="D48" s="20" t="s">
        <v>39</v>
      </c>
      <c r="E48" s="20" t="s">
        <v>64</v>
      </c>
      <c r="F48" s="20" t="s">
        <v>65</v>
      </c>
      <c r="G48" s="85">
        <v>41913</v>
      </c>
      <c r="H48" s="85">
        <f t="shared" ref="H48" si="23">G48+60</f>
        <v>41973</v>
      </c>
      <c r="I48" s="85">
        <f>H48+30</f>
        <v>42003</v>
      </c>
      <c r="J48" s="85">
        <f t="shared" si="22"/>
        <v>42063</v>
      </c>
    </row>
    <row r="49" spans="2:10" ht="28.5" customHeight="1" x14ac:dyDescent="0.25">
      <c r="B49" s="93">
        <v>10</v>
      </c>
      <c r="C49" s="51" t="s">
        <v>92</v>
      </c>
      <c r="D49" s="20" t="s">
        <v>39</v>
      </c>
      <c r="E49" s="20" t="s">
        <v>64</v>
      </c>
      <c r="F49" s="20" t="s">
        <v>90</v>
      </c>
      <c r="G49" s="85">
        <v>41958</v>
      </c>
      <c r="H49" s="85">
        <f>G49+30</f>
        <v>41988</v>
      </c>
      <c r="I49" s="85">
        <f t="shared" si="21"/>
        <v>42018</v>
      </c>
      <c r="J49" s="85">
        <f t="shared" si="22"/>
        <v>42078</v>
      </c>
    </row>
  </sheetData>
  <mergeCells count="11">
    <mergeCell ref="B1:J1"/>
    <mergeCell ref="B2:J2"/>
    <mergeCell ref="B3:J3"/>
    <mergeCell ref="B5:J5"/>
    <mergeCell ref="D7:D9"/>
    <mergeCell ref="E7:E9"/>
    <mergeCell ref="F7:F9"/>
    <mergeCell ref="G7:G9"/>
    <mergeCell ref="I7:I9"/>
    <mergeCell ref="J7:J9"/>
    <mergeCell ref="H7:H9"/>
  </mergeCells>
  <printOptions horizontalCentered="1" verticalCentered="1"/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AOAS</vt:lpstr>
      <vt:lpstr>MOSM</vt:lpstr>
      <vt:lpstr>AOAS!Zone_d_impression</vt:lpstr>
      <vt:lpstr>MOSM!Zone_d_impression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abdellahiba</cp:lastModifiedBy>
  <cp:lastPrinted>2014-07-16T12:23:29Z</cp:lastPrinted>
  <dcterms:created xsi:type="dcterms:W3CDTF">2014-01-20T14:51:28Z</dcterms:created>
  <dcterms:modified xsi:type="dcterms:W3CDTF">2014-07-27T14:37:01Z</dcterms:modified>
</cp:coreProperties>
</file>